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Лист1!$A$1:$O$131</definedName>
  </definedNames>
  <calcPr calcId="145621"/>
</workbook>
</file>

<file path=xl/calcChain.xml><?xml version="1.0" encoding="utf-8"?>
<calcChain xmlns="http://schemas.openxmlformats.org/spreadsheetml/2006/main">
  <c r="I23" i="1" l="1"/>
  <c r="I22" i="1"/>
  <c r="I37" i="1" l="1"/>
  <c r="J26" i="1" l="1"/>
  <c r="K26" i="1"/>
  <c r="L26" i="1"/>
  <c r="M26" i="1"/>
  <c r="N26" i="1"/>
  <c r="H26" i="1"/>
  <c r="I17" i="1"/>
  <c r="I28" i="1"/>
  <c r="I26" i="1" s="1"/>
  <c r="I16" i="1"/>
  <c r="I51" i="1" s="1"/>
  <c r="G27" i="1"/>
  <c r="I15" i="1" l="1"/>
  <c r="G40" i="1" l="1"/>
  <c r="G37" i="1" l="1"/>
  <c r="I31" i="1"/>
  <c r="H125" i="1" l="1"/>
  <c r="K125" i="1"/>
  <c r="L125" i="1"/>
  <c r="H52" i="1"/>
  <c r="I52" i="1"/>
  <c r="J52" i="1"/>
  <c r="K52" i="1"/>
  <c r="L52" i="1"/>
  <c r="M52" i="1"/>
  <c r="N52" i="1"/>
  <c r="I35" i="1"/>
  <c r="H121" i="1"/>
  <c r="I121" i="1"/>
  <c r="J121" i="1"/>
  <c r="K121" i="1"/>
  <c r="L121" i="1"/>
  <c r="M121" i="1"/>
  <c r="N121" i="1"/>
  <c r="H111" i="1"/>
  <c r="H124" i="1" s="1"/>
  <c r="I111" i="1"/>
  <c r="J111" i="1"/>
  <c r="K111" i="1"/>
  <c r="L111" i="1"/>
  <c r="M111" i="1"/>
  <c r="N111" i="1"/>
  <c r="H110" i="1"/>
  <c r="I110" i="1"/>
  <c r="I123" i="1" s="1"/>
  <c r="J110" i="1"/>
  <c r="K110" i="1"/>
  <c r="L110" i="1"/>
  <c r="M110" i="1"/>
  <c r="N110" i="1"/>
  <c r="H90" i="1"/>
  <c r="I90" i="1"/>
  <c r="I125" i="1" s="1"/>
  <c r="J90" i="1"/>
  <c r="J125" i="1" s="1"/>
  <c r="K90" i="1"/>
  <c r="L90" i="1"/>
  <c r="M90" i="1"/>
  <c r="M125" i="1" s="1"/>
  <c r="N90" i="1"/>
  <c r="N125" i="1" s="1"/>
  <c r="H89" i="1"/>
  <c r="I89" i="1"/>
  <c r="J89" i="1"/>
  <c r="K89" i="1"/>
  <c r="L89" i="1"/>
  <c r="M89" i="1"/>
  <c r="N89" i="1"/>
  <c r="H51" i="1"/>
  <c r="H123" i="1" s="1"/>
  <c r="J51" i="1"/>
  <c r="J123" i="1" s="1"/>
  <c r="K51" i="1"/>
  <c r="K123" i="1" s="1"/>
  <c r="L51" i="1"/>
  <c r="L123" i="1" s="1"/>
  <c r="M51" i="1"/>
  <c r="M123" i="1" s="1"/>
  <c r="N51" i="1"/>
  <c r="N123" i="1" s="1"/>
  <c r="N124" i="1" l="1"/>
  <c r="J124" i="1"/>
  <c r="M124" i="1"/>
  <c r="L124" i="1"/>
  <c r="K124" i="1"/>
  <c r="I124" i="1"/>
  <c r="G57" i="1"/>
  <c r="I56" i="1"/>
  <c r="G56" i="1" l="1"/>
  <c r="H39" i="1"/>
  <c r="I39" i="1"/>
  <c r="J39" i="1"/>
  <c r="K39" i="1"/>
  <c r="L39" i="1"/>
  <c r="M39" i="1"/>
  <c r="N39" i="1"/>
  <c r="G36" i="1"/>
  <c r="G35" i="1" s="1"/>
  <c r="G34" i="1"/>
  <c r="G21" i="1"/>
  <c r="G20" i="1" s="1"/>
  <c r="G17" i="1"/>
  <c r="G16" i="1"/>
  <c r="G81" i="1"/>
  <c r="G51" i="1" l="1"/>
  <c r="G15" i="1"/>
  <c r="G44" i="1"/>
  <c r="G43" i="1" s="1"/>
  <c r="I43" i="1"/>
  <c r="G39" i="1" l="1"/>
  <c r="G65" i="1"/>
  <c r="H15" i="1"/>
  <c r="N85" i="1"/>
  <c r="H85" i="1"/>
  <c r="I85" i="1"/>
  <c r="J85" i="1"/>
  <c r="K85" i="1"/>
  <c r="L85" i="1"/>
  <c r="M85" i="1"/>
  <c r="H82" i="1"/>
  <c r="I82" i="1"/>
  <c r="J82" i="1"/>
  <c r="K82" i="1"/>
  <c r="L82" i="1"/>
  <c r="M82" i="1"/>
  <c r="N82" i="1"/>
  <c r="G61" i="1"/>
  <c r="G60" i="1" s="1"/>
  <c r="G32" i="1"/>
  <c r="G31" i="1" s="1"/>
  <c r="G30" i="1"/>
  <c r="G29" i="1" s="1"/>
  <c r="G115" i="1"/>
  <c r="H118" i="1"/>
  <c r="I118" i="1"/>
  <c r="J118" i="1"/>
  <c r="K118" i="1"/>
  <c r="L118" i="1"/>
  <c r="M118" i="1"/>
  <c r="N118" i="1"/>
  <c r="H116" i="1"/>
  <c r="I116" i="1"/>
  <c r="J116" i="1"/>
  <c r="K116" i="1"/>
  <c r="L116" i="1"/>
  <c r="M116" i="1"/>
  <c r="N116" i="1"/>
  <c r="H114" i="1"/>
  <c r="I114" i="1"/>
  <c r="I120" i="1" s="1"/>
  <c r="J114" i="1"/>
  <c r="K114" i="1"/>
  <c r="L114" i="1"/>
  <c r="M114" i="1"/>
  <c r="M120" i="1" s="1"/>
  <c r="N114" i="1"/>
  <c r="G119" i="1"/>
  <c r="G118" i="1" s="1"/>
  <c r="G117" i="1"/>
  <c r="G116" i="1" s="1"/>
  <c r="H98" i="1"/>
  <c r="H107" i="1"/>
  <c r="I107" i="1"/>
  <c r="J107" i="1"/>
  <c r="K107" i="1"/>
  <c r="L107" i="1"/>
  <c r="M107" i="1"/>
  <c r="N107" i="1"/>
  <c r="H103" i="1"/>
  <c r="I103" i="1"/>
  <c r="J103" i="1"/>
  <c r="K103" i="1"/>
  <c r="L103" i="1"/>
  <c r="M103" i="1"/>
  <c r="N103" i="1"/>
  <c r="H101" i="1"/>
  <c r="I101" i="1"/>
  <c r="J101" i="1"/>
  <c r="K101" i="1"/>
  <c r="L101" i="1"/>
  <c r="M101" i="1"/>
  <c r="N101" i="1"/>
  <c r="I98" i="1"/>
  <c r="J98" i="1"/>
  <c r="K98" i="1"/>
  <c r="L98" i="1"/>
  <c r="M98" i="1"/>
  <c r="N98" i="1"/>
  <c r="H96" i="1"/>
  <c r="I96" i="1"/>
  <c r="J96" i="1"/>
  <c r="K96" i="1"/>
  <c r="L96" i="1"/>
  <c r="M96" i="1"/>
  <c r="N96" i="1"/>
  <c r="G108" i="1"/>
  <c r="G107" i="1" s="1"/>
  <c r="G104" i="1"/>
  <c r="G103" i="1" s="1"/>
  <c r="G102" i="1"/>
  <c r="G101" i="1" s="1"/>
  <c r="G100" i="1"/>
  <c r="G99" i="1"/>
  <c r="G110" i="1" s="1"/>
  <c r="G123" i="1" s="1"/>
  <c r="G97" i="1"/>
  <c r="G96" i="1" s="1"/>
  <c r="H94" i="1"/>
  <c r="I94" i="1"/>
  <c r="J94" i="1"/>
  <c r="K94" i="1"/>
  <c r="K109" i="1" s="1"/>
  <c r="L94" i="1"/>
  <c r="M94" i="1"/>
  <c r="N94" i="1"/>
  <c r="G95" i="1"/>
  <c r="H80" i="1"/>
  <c r="I80" i="1"/>
  <c r="J80" i="1"/>
  <c r="K80" i="1"/>
  <c r="L80" i="1"/>
  <c r="M80" i="1"/>
  <c r="N80" i="1"/>
  <c r="H78" i="1"/>
  <c r="I78" i="1"/>
  <c r="J78" i="1"/>
  <c r="K78" i="1"/>
  <c r="L78" i="1"/>
  <c r="M78" i="1"/>
  <c r="N78" i="1"/>
  <c r="H76" i="1"/>
  <c r="I76" i="1"/>
  <c r="J76" i="1"/>
  <c r="K76" i="1"/>
  <c r="L76" i="1"/>
  <c r="M76" i="1"/>
  <c r="N76" i="1"/>
  <c r="H74" i="1"/>
  <c r="I74" i="1"/>
  <c r="J74" i="1"/>
  <c r="K74" i="1"/>
  <c r="L74" i="1"/>
  <c r="M74" i="1"/>
  <c r="N74" i="1"/>
  <c r="H72" i="1"/>
  <c r="I72" i="1"/>
  <c r="J72" i="1"/>
  <c r="K72" i="1"/>
  <c r="L72" i="1"/>
  <c r="M72" i="1"/>
  <c r="N72" i="1"/>
  <c r="N70" i="1"/>
  <c r="H70" i="1"/>
  <c r="I70" i="1"/>
  <c r="J70" i="1"/>
  <c r="K70" i="1"/>
  <c r="L70" i="1"/>
  <c r="M70" i="1"/>
  <c r="H68" i="1"/>
  <c r="I68" i="1"/>
  <c r="J68" i="1"/>
  <c r="K68" i="1"/>
  <c r="L68" i="1"/>
  <c r="M68" i="1"/>
  <c r="N68" i="1"/>
  <c r="H66" i="1"/>
  <c r="I66" i="1"/>
  <c r="J66" i="1"/>
  <c r="K66" i="1"/>
  <c r="L66" i="1"/>
  <c r="M66" i="1"/>
  <c r="N66" i="1"/>
  <c r="N64" i="1"/>
  <c r="H64" i="1"/>
  <c r="I64" i="1"/>
  <c r="J64" i="1"/>
  <c r="K64" i="1"/>
  <c r="L64" i="1"/>
  <c r="M64" i="1"/>
  <c r="H62" i="1"/>
  <c r="I62" i="1"/>
  <c r="J62" i="1"/>
  <c r="K62" i="1"/>
  <c r="L62" i="1"/>
  <c r="M62" i="1"/>
  <c r="N62" i="1"/>
  <c r="H60" i="1"/>
  <c r="I60" i="1"/>
  <c r="J60" i="1"/>
  <c r="K60" i="1"/>
  <c r="L60" i="1"/>
  <c r="M60" i="1"/>
  <c r="N60" i="1"/>
  <c r="H58" i="1"/>
  <c r="I58" i="1"/>
  <c r="J58" i="1"/>
  <c r="K58" i="1"/>
  <c r="L58" i="1"/>
  <c r="M58" i="1"/>
  <c r="N58" i="1"/>
  <c r="G75" i="1"/>
  <c r="G74" i="1" s="1"/>
  <c r="G80" i="1"/>
  <c r="G87" i="1"/>
  <c r="G86" i="1"/>
  <c r="G84" i="1"/>
  <c r="G83" i="1"/>
  <c r="G79" i="1"/>
  <c r="G78" i="1" s="1"/>
  <c r="G77" i="1"/>
  <c r="G76" i="1" s="1"/>
  <c r="G73" i="1"/>
  <c r="G72" i="1" s="1"/>
  <c r="G71" i="1"/>
  <c r="G70" i="1" s="1"/>
  <c r="G69" i="1"/>
  <c r="G68" i="1" s="1"/>
  <c r="G67" i="1"/>
  <c r="G66" i="1" s="1"/>
  <c r="G63" i="1"/>
  <c r="G62" i="1" s="1"/>
  <c r="G59" i="1"/>
  <c r="H56" i="1"/>
  <c r="J56" i="1"/>
  <c r="J88" i="1" s="1"/>
  <c r="K56" i="1"/>
  <c r="L56" i="1"/>
  <c r="M56" i="1"/>
  <c r="N56" i="1"/>
  <c r="N88" i="1" s="1"/>
  <c r="H45" i="1"/>
  <c r="I45" i="1"/>
  <c r="J45" i="1"/>
  <c r="K45" i="1"/>
  <c r="L45" i="1"/>
  <c r="M45" i="1"/>
  <c r="N45" i="1"/>
  <c r="H43" i="1"/>
  <c r="J43" i="1"/>
  <c r="K43" i="1"/>
  <c r="L43" i="1"/>
  <c r="M43" i="1"/>
  <c r="N43" i="1"/>
  <c r="H35" i="1"/>
  <c r="J35" i="1"/>
  <c r="K35" i="1"/>
  <c r="L35" i="1"/>
  <c r="M35" i="1"/>
  <c r="N35" i="1"/>
  <c r="H33" i="1"/>
  <c r="I33" i="1"/>
  <c r="J33" i="1"/>
  <c r="K33" i="1"/>
  <c r="L33" i="1"/>
  <c r="M33" i="1"/>
  <c r="N33" i="1"/>
  <c r="H31" i="1"/>
  <c r="J31" i="1"/>
  <c r="K31" i="1"/>
  <c r="L31" i="1"/>
  <c r="M31" i="1"/>
  <c r="N31" i="1"/>
  <c r="H29" i="1"/>
  <c r="I29" i="1"/>
  <c r="J29" i="1"/>
  <c r="K29" i="1"/>
  <c r="L29" i="1"/>
  <c r="M29" i="1"/>
  <c r="N29" i="1"/>
  <c r="H24" i="1"/>
  <c r="I24" i="1"/>
  <c r="J24" i="1"/>
  <c r="K24" i="1"/>
  <c r="L24" i="1"/>
  <c r="M24" i="1"/>
  <c r="N24" i="1"/>
  <c r="G46" i="1"/>
  <c r="G45" i="1" s="1"/>
  <c r="G33" i="1"/>
  <c r="G28" i="1"/>
  <c r="G26" i="1" s="1"/>
  <c r="G25" i="1"/>
  <c r="G24" i="1" s="1"/>
  <c r="G23" i="1"/>
  <c r="G22" i="1" s="1"/>
  <c r="H22" i="1"/>
  <c r="J22" i="1"/>
  <c r="K22" i="1"/>
  <c r="L22" i="1"/>
  <c r="M22" i="1"/>
  <c r="N22" i="1"/>
  <c r="I20" i="1"/>
  <c r="J20" i="1"/>
  <c r="K20" i="1"/>
  <c r="L20" i="1"/>
  <c r="M20" i="1"/>
  <c r="N20" i="1"/>
  <c r="H20" i="1"/>
  <c r="N15" i="1"/>
  <c r="M15" i="1"/>
  <c r="L15" i="1"/>
  <c r="K15" i="1"/>
  <c r="J15" i="1"/>
  <c r="G89" i="1" l="1"/>
  <c r="G121" i="1"/>
  <c r="G111" i="1"/>
  <c r="L88" i="1"/>
  <c r="M109" i="1"/>
  <c r="I109" i="1"/>
  <c r="K120" i="1"/>
  <c r="K88" i="1"/>
  <c r="L109" i="1"/>
  <c r="H109" i="1"/>
  <c r="N120" i="1"/>
  <c r="J120" i="1"/>
  <c r="G90" i="1"/>
  <c r="G125" i="1" s="1"/>
  <c r="M88" i="1"/>
  <c r="H88" i="1"/>
  <c r="I88" i="1"/>
  <c r="N109" i="1"/>
  <c r="J109" i="1"/>
  <c r="L120" i="1"/>
  <c r="H120" i="1"/>
  <c r="G94" i="1"/>
  <c r="G109" i="1" s="1"/>
  <c r="G114" i="1"/>
  <c r="G120" i="1" s="1"/>
  <c r="G64" i="1"/>
  <c r="G58" i="1"/>
  <c r="G88" i="1" s="1"/>
  <c r="G82" i="1"/>
  <c r="G85" i="1"/>
  <c r="G98" i="1"/>
  <c r="I13" i="1"/>
  <c r="I50" i="1" s="1"/>
  <c r="J13" i="1"/>
  <c r="J50" i="1" s="1"/>
  <c r="K13" i="1"/>
  <c r="K50" i="1" s="1"/>
  <c r="K122" i="1" s="1"/>
  <c r="L13" i="1"/>
  <c r="L50" i="1" s="1"/>
  <c r="L122" i="1" s="1"/>
  <c r="M13" i="1"/>
  <c r="M50" i="1" s="1"/>
  <c r="M122" i="1" s="1"/>
  <c r="N13" i="1"/>
  <c r="N50" i="1" s="1"/>
  <c r="N122" i="1" s="1"/>
  <c r="H13" i="1"/>
  <c r="H50" i="1" s="1"/>
  <c r="H122" i="1" s="1"/>
  <c r="G14" i="1"/>
  <c r="G52" i="1" s="1"/>
  <c r="G124" i="1" s="1"/>
  <c r="I122" i="1" l="1"/>
  <c r="J122" i="1"/>
  <c r="G13" i="1"/>
  <c r="G50" i="1" s="1"/>
  <c r="G122" i="1" s="1"/>
</calcChain>
</file>

<file path=xl/sharedStrings.xml><?xml version="1.0" encoding="utf-8"?>
<sst xmlns="http://schemas.openxmlformats.org/spreadsheetml/2006/main" count="300" uniqueCount="136">
  <si>
    <t>№ п/п</t>
  </si>
  <si>
    <t>Мероприятия программы</t>
  </si>
  <si>
    <t>Источники финансирования</t>
  </si>
  <si>
    <t>Всего</t>
  </si>
  <si>
    <t>Финансовые затраты на реализацию, тыс.руб</t>
  </si>
  <si>
    <t>2014г.</t>
  </si>
  <si>
    <t>2015г.</t>
  </si>
  <si>
    <t>2016г.</t>
  </si>
  <si>
    <t>2017г.</t>
  </si>
  <si>
    <t>2018г.</t>
  </si>
  <si>
    <t>2019г.</t>
  </si>
  <si>
    <t>2020г.</t>
  </si>
  <si>
    <t>в том числе</t>
  </si>
  <si>
    <t>Подпрограмма 1 "Создание условий для обеспечения качественными коммунальными услугами"</t>
  </si>
  <si>
    <t>Цель 1. Повышение надежности и качества предоставления жилищно-коммунальных услуг</t>
  </si>
  <si>
    <t>Задача 1. Развитие и модернизация коммунальной инфраструктуры</t>
  </si>
  <si>
    <t>Реконструкция, ремонт, проектирование жилых домов, все помещения в которых находятся в муниципальной собственности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</si>
  <si>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периоду</t>
  </si>
  <si>
    <t>Переключение жилого фонда, подключенного от стального водопровода, проложенного с тепловыми сетями, на полиэтиленовый водопровод</t>
  </si>
  <si>
    <t>Переключение муниципального жилого фонда на канализационный коллектор и ликвидация выгребов</t>
  </si>
  <si>
    <t xml:space="preserve">Реновация железобетонных канализационных коллекторов </t>
  </si>
  <si>
    <t xml:space="preserve">Проектирование и строительство (ремонт) инженерных сетей </t>
  </si>
  <si>
    <t>Капитальный ремонт бани № 2</t>
  </si>
  <si>
    <t>Предоставление субсидий организациям коммунального комплекса на возмещение затрат, связанных с выполнением работ по ремонту объектов коммунальной инфраструктуры (ремонт инженерных сетей по ул. Промышленная, Обская, Мира, 41)</t>
  </si>
  <si>
    <t>Строительство сетей напорной канализации в районе ул. Проезд первооткрывателей, 1 (УКС)</t>
  </si>
  <si>
    <t>1.1.</t>
  </si>
  <si>
    <t>1.2.</t>
  </si>
  <si>
    <t>Муниципальное казенное учреждение "Служба муниципального заказа в ЖКХ"</t>
  </si>
  <si>
    <t>1.3.</t>
  </si>
  <si>
    <t>Муниципальное казенное учреждение  "УКС города Ханты-Мансийска"</t>
  </si>
  <si>
    <t>1.4.</t>
  </si>
  <si>
    <t>1.5.</t>
  </si>
  <si>
    <t>1.6.</t>
  </si>
  <si>
    <t>1.7.</t>
  </si>
  <si>
    <t>1.8.</t>
  </si>
  <si>
    <t>1.9.</t>
  </si>
  <si>
    <t>1.10.</t>
  </si>
  <si>
    <t>1.11.</t>
  </si>
  <si>
    <t>Муниципальное казенное учреждение "УКС города Ханты-Мансийска"</t>
  </si>
  <si>
    <t>1.12.</t>
  </si>
  <si>
    <t>1.13.</t>
  </si>
  <si>
    <t>Бюджет города</t>
  </si>
  <si>
    <t>Бюджет автономного округа</t>
  </si>
  <si>
    <t>Итого по задаче 1</t>
  </si>
  <si>
    <t>Подпрограмма 2 "Обеспечение потребителей надежными и качественными энергоресурсами"</t>
  </si>
  <si>
    <t xml:space="preserve">Цель 2.  Развитие энергосбережения и повышение энергоэффективности                                 </t>
  </si>
  <si>
    <t>Задача 2.  Повышение энергетической эффективности при производстве и передаче энергетических ресурсов</t>
  </si>
  <si>
    <t>Газораспределительные сети и сооружения  (проектирование и строительство)</t>
  </si>
  <si>
    <t>Установка приборов коммерческого учета на котельных</t>
  </si>
  <si>
    <t>Проектирование перевода нагрузок ПС "Авангард" на ПС "АБЗ"</t>
  </si>
  <si>
    <t>Тепловые сети (ремонт, проектирование и реконструкция)</t>
  </si>
  <si>
    <t>Монтаж защитных проводов РАS 1х95 на линиях 10 кВ</t>
  </si>
  <si>
    <t>МП "Городские электрические сети"</t>
  </si>
  <si>
    <t>Установка частотных приводов на электродвигатели насосов</t>
  </si>
  <si>
    <t>ОАО "УТС"</t>
  </si>
  <si>
    <t>Установка системы спутникового контроля транспорта и учета топлива</t>
  </si>
  <si>
    <t>Муниципальное дорожно-эксплуатационное предприятие</t>
  </si>
  <si>
    <t xml:space="preserve">Утепление сетей горячего и холодного водоснабжения изоляционным материалом </t>
  </si>
  <si>
    <t>МП "Жилищно-коммунальное управление"</t>
  </si>
  <si>
    <t>Повышение энергоэффективности систем освещения (замена ламп накаливания на энергосберегающие)</t>
  </si>
  <si>
    <t>Замена электромагнитного пускорегулирующего аппарата на электронный пускорегулирующий аппарат "ЭПРАН"</t>
  </si>
  <si>
    <t>Муниципальное бюджетное учреждение "Горсвет"</t>
  </si>
  <si>
    <t>Расширение использования в качестве источников энергии вторичных энергетических ресурсов и (или) возобновляемых источников энергии</t>
  </si>
  <si>
    <t>МП "Водоканал"</t>
  </si>
  <si>
    <t>Замещение бензина и дизельного топлива,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</t>
  </si>
  <si>
    <t>МП "Ханты-Мансийскгаз", Муниципальное бюджетное учреждение "Горсвет"</t>
  </si>
  <si>
    <t xml:space="preserve">Муниципальное казенное учреждение "Служба муниципального заказа в ЖКХ",                             МП "Ханты-Мансийскгаз",      МП "ГЭС",                              </t>
  </si>
  <si>
    <t>Внебюджетные источники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</si>
  <si>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</si>
  <si>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Цель 3. Обеспечение населения достаточным количеством качественной питьевой воды в соответствии с существующими нормами водопотребления, рациональное использование водных ресурсов и повышение надежности систем водоотведения</t>
  </si>
  <si>
    <t>Задача 3. Модернизация, реконструкция существующих сооружений системы водоснабжения, оптимизация технологических процессов, внедрение новых материалов и технологий. Строительство новых сооружений системы водоснабжения</t>
  </si>
  <si>
    <t>Итого по задаче 2</t>
  </si>
  <si>
    <t>3.1.</t>
  </si>
  <si>
    <t>3.2.</t>
  </si>
  <si>
    <t>3.3.</t>
  </si>
  <si>
    <t xml:space="preserve">Разработка схем водоснабжения и водоотведения </t>
  </si>
  <si>
    <t>3.4.</t>
  </si>
  <si>
    <t>Проектирование и бурение высокодебитных скважин на водозаборе "Северный"</t>
  </si>
  <si>
    <t>3.5.</t>
  </si>
  <si>
    <t xml:space="preserve">Проектирование и строительство городских уличных водопроводов </t>
  </si>
  <si>
    <t>3.6.</t>
  </si>
  <si>
    <t>Обеспечение охранной зоны водозаборных сооружений, монтаж системы видеонаблюдения, сигнализации и освещения периметра водозабора</t>
  </si>
  <si>
    <t>Итого по задаче 3</t>
  </si>
  <si>
    <t>Итого по задаче 4</t>
  </si>
  <si>
    <t>4.1.</t>
  </si>
  <si>
    <t>Городская канализация (коллектор) по ул.Новая</t>
  </si>
  <si>
    <t>4.2.</t>
  </si>
  <si>
    <t>4.3.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</si>
  <si>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</si>
  <si>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</si>
  <si>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</si>
  <si>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</si>
  <si>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</si>
  <si>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</si>
  <si>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</si>
  <si>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</si>
  <si>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</si>
  <si>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</si>
  <si>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</si>
  <si>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</si>
  <si>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</si>
  <si>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</si>
  <si>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</si>
  <si>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Внебюджетные средства</t>
  </si>
  <si>
    <t>Департамент образования  МП "Водоканал",  МП "Ханты-Мансийскгаз",      МП "ГЭС",   ОАО "УТС", МБУ "Горсвет", МП "ЖКУ"</t>
  </si>
  <si>
    <t>Главный распорядитель бюджетных средств</t>
  </si>
  <si>
    <t>Департамент городского хозяйства</t>
  </si>
  <si>
    <t>Департамент градостроительства и архитектуры</t>
  </si>
  <si>
    <t>Муниципальное казенное учереждение " Служба муниципального заказа в ЖКХ", МП "Ханты-Мансийскгаз", МП "ГЭС".</t>
  </si>
  <si>
    <t>Приложение 2 к постановлению Администрации города Ханты-Мансийска от ________ 2015 № ____</t>
  </si>
  <si>
    <t>Строительство, реконструкция, вынос (демонтаж,монтаж), приобретение,  ВЛ, КЛ, ТП</t>
  </si>
  <si>
    <t>Задача 4. Модернизация, реконструкция существующих сооружений системы водоотведения, оптимизация технологических процессов, внедрение новых материалов и технологий. Строительство новых сооружений системы водоотведения</t>
  </si>
  <si>
    <t>Департамент городского хозяйства,   Департамент муниципальной собственности</t>
  </si>
  <si>
    <t>Муниципальное казенное учреждение "Служба муниципального заказа в ЖКХ",                        Муниципальное казенное учреждение "Дирекция по содеожанию имущества казны"</t>
  </si>
  <si>
    <t>Информационная поддержка и пропаганда энергосбережения и повышение энергетической эффективности муниципального образования, направленные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энергосервистных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предусмотрено определение классов их энергетической эффективности либо применяется добровольная маркировка энергетической эффективности</t>
  </si>
  <si>
    <t>Исполнители программы</t>
  </si>
  <si>
    <t>Обучение в области энергосбережения и повышение энергетической эффективности муниципальных и бюджетных учереждений</t>
  </si>
  <si>
    <t>Строительные работы по объекту "Индивидуальный жилой дом по ул. Сургутская,34 . Сети наружной канализации.</t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</si>
  <si>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 и аварий на объектах ЖКХ города Ханты-Мансийска</t>
  </si>
  <si>
    <t>Реконструкция канализационных очистных сооружений, Увеличение производительности до 18000 м3/сут.</t>
  </si>
  <si>
    <t>Ремонт стального газопровода к котельной по ул. Пионерская (проектирование)</t>
  </si>
  <si>
    <t>Реконструкция (реновация) участка магистрального самотечного коллектора по ул. Дзержинского от ул. Рознина до КНС № 1</t>
  </si>
  <si>
    <t>Реконструкция (реновация) участка магистрального самотечного коллектора по ул. Рознина от ул.Энгельса до ул. Дзержинского</t>
  </si>
  <si>
    <t>Проектирование и строительство распределительного газопровода по ул. Пушкина от ул. Обская до ул. Собянина</t>
  </si>
  <si>
    <t>Котельная мощностью 16МВт для теплоснабжения объектов. подключенных к котельной №10 и вновь подключенных объектов в городе</t>
  </si>
  <si>
    <t>1.14.</t>
  </si>
  <si>
    <t>1.15.</t>
  </si>
  <si>
    <t>1.16.</t>
  </si>
  <si>
    <t>Строительство станции оборотного водоснабжения промывной водой (технологические нужды)</t>
  </si>
  <si>
    <t>3.7.</t>
  </si>
  <si>
    <r>
      <t>Проектирование и реконструкция газопровода давлением 12кг/см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микрорайоне "Восточный"</t>
    </r>
  </si>
  <si>
    <r>
      <t>Реконструкция водозабора "Северный". Увеличение производительности водозаборных и водоочистных сооружений до 24 тыс.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</t>
    </r>
  </si>
  <si>
    <r>
      <t>Проектирование и увеличение производительности городских водоочистных сооружений до 30 тыс.м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</t>
    </r>
  </si>
  <si>
    <t>Итого по программе:</t>
  </si>
  <si>
    <t>Муниципальное казенное учреждение "Служба муниципального заказа в ЖКХ", Департамент городского хозяйства</t>
  </si>
  <si>
    <t>Перечень  программных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</si>
</sst>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 wrapText="1"/>
    </xf>
    <xf numFmtId="2" fontId="7" fillId="0" borderId="0" xfId="0" applyNumberFormat="1" applyFont="1"/>
    <xf numFmtId="2" fontId="3" fillId="0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7" fillId="2" borderId="0" xfId="0" applyNumberFormat="1" applyFont="1" applyFill="1"/>
    <xf numFmtId="2" fontId="3" fillId="0" borderId="8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22" xfId="0" applyNumberFormat="1" applyFont="1" applyBorder="1"/>
    <xf numFmtId="2" fontId="3" fillId="0" borderId="1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35" xfId="0" applyNumberFormat="1" applyFont="1" applyFill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33" xfId="0" applyNumberFormat="1" applyFont="1" applyFill="1" applyBorder="1" applyAlignment="1">
      <alignment horizontal="left" vertical="center" wrapText="1"/>
    </xf>
    <xf numFmtId="2" fontId="3" fillId="0" borderId="34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18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left" vertical="center" wrapText="1"/>
    </xf>
    <xf numFmtId="2" fontId="3" fillId="0" borderId="38" xfId="0" applyNumberFormat="1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/>
    <xf numFmtId="2" fontId="6" fillId="0" borderId="7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/>
    </xf>
    <xf numFmtId="2" fontId="3" fillId="0" borderId="41" xfId="0" applyNumberFormat="1" applyFont="1" applyFill="1" applyBorder="1" applyAlignment="1">
      <alignment horizontal="left" vertical="center" wrapText="1"/>
    </xf>
    <xf numFmtId="2" fontId="3" fillId="0" borderId="4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9" xfId="0" applyNumberFormat="1" applyFont="1" applyFill="1" applyBorder="1" applyAlignment="1">
      <alignment vertical="center" wrapText="1"/>
    </xf>
    <xf numFmtId="2" fontId="3" fillId="0" borderId="40" xfId="0" applyNumberFormat="1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abSelected="1" view="pageBreakPreview" topLeftCell="B1" zoomScaleSheetLayoutView="100" workbookViewId="0">
      <selection activeCell="J123" sqref="J123"/>
    </sheetView>
  </sheetViews>
  <sheetFormatPr defaultRowHeight="15" x14ac:dyDescent="0.25"/>
  <cols>
    <col min="2" max="2" width="9.140625" style="16"/>
    <col min="3" max="3" width="40.42578125" style="17" customWidth="1"/>
    <col min="4" max="4" width="20.85546875" style="17" customWidth="1"/>
    <col min="5" max="5" width="28.7109375" style="18" customWidth="1"/>
    <col min="6" max="6" width="16.42578125" style="18" customWidth="1"/>
    <col min="7" max="7" width="12.5703125" style="19" customWidth="1"/>
    <col min="8" max="8" width="10.85546875" style="19" customWidth="1"/>
    <col min="9" max="9" width="11.140625" style="19" customWidth="1"/>
    <col min="10" max="10" width="12.140625" style="19" customWidth="1"/>
    <col min="11" max="11" width="10.7109375" style="19" customWidth="1"/>
    <col min="12" max="12" width="12.5703125" style="19" customWidth="1"/>
    <col min="13" max="13" width="12.85546875" style="19" customWidth="1"/>
    <col min="14" max="14" width="11.42578125" style="19" customWidth="1"/>
    <col min="15" max="15" width="10.5703125" customWidth="1"/>
  </cols>
  <sheetData>
    <row r="1" spans="1:15" x14ac:dyDescent="0.25">
      <c r="A1" s="6"/>
      <c r="B1" s="54"/>
      <c r="C1" s="55"/>
      <c r="D1" s="55"/>
      <c r="E1" s="56"/>
      <c r="F1" s="156" t="s">
        <v>109</v>
      </c>
      <c r="G1" s="156"/>
      <c r="H1" s="156"/>
      <c r="I1" s="156"/>
      <c r="J1" s="156"/>
      <c r="K1" s="156"/>
      <c r="L1" s="156"/>
      <c r="M1" s="156"/>
      <c r="N1" s="156"/>
      <c r="O1" s="21"/>
    </row>
    <row r="2" spans="1:15" ht="10.5" customHeight="1" x14ac:dyDescent="0.25">
      <c r="A2" s="6"/>
      <c r="B2" s="135" t="s">
        <v>135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21"/>
    </row>
    <row r="3" spans="1:15" ht="11.25" customHeight="1" x14ac:dyDescent="0.25">
      <c r="A3" s="6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21"/>
    </row>
    <row r="4" spans="1:15" ht="9.75" customHeight="1" x14ac:dyDescent="0.25">
      <c r="A4" s="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21"/>
    </row>
    <row r="5" spans="1:15" ht="5.25" customHeight="1" x14ac:dyDescent="0.25">
      <c r="A5" s="6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21"/>
    </row>
    <row r="6" spans="1:15" s="1" customFormat="1" ht="14.25" customHeight="1" x14ac:dyDescent="0.25">
      <c r="A6" s="7"/>
      <c r="B6" s="136" t="s">
        <v>0</v>
      </c>
      <c r="C6" s="137" t="s">
        <v>1</v>
      </c>
      <c r="D6" s="105" t="s">
        <v>105</v>
      </c>
      <c r="E6" s="137" t="s">
        <v>115</v>
      </c>
      <c r="F6" s="137" t="s">
        <v>2</v>
      </c>
      <c r="G6" s="141" t="s">
        <v>4</v>
      </c>
      <c r="H6" s="142"/>
      <c r="I6" s="142"/>
      <c r="J6" s="142"/>
      <c r="K6" s="142"/>
      <c r="L6" s="142"/>
      <c r="M6" s="142"/>
      <c r="N6" s="143"/>
      <c r="O6" s="22"/>
    </row>
    <row r="7" spans="1:15" ht="13.5" customHeight="1" x14ac:dyDescent="0.25">
      <c r="A7" s="6"/>
      <c r="B7" s="136"/>
      <c r="C7" s="137"/>
      <c r="D7" s="106"/>
      <c r="E7" s="137"/>
      <c r="F7" s="137"/>
      <c r="G7" s="125" t="s">
        <v>3</v>
      </c>
      <c r="H7" s="138" t="s">
        <v>12</v>
      </c>
      <c r="I7" s="139"/>
      <c r="J7" s="139"/>
      <c r="K7" s="139"/>
      <c r="L7" s="139"/>
      <c r="M7" s="139"/>
      <c r="N7" s="140"/>
      <c r="O7" s="21"/>
    </row>
    <row r="8" spans="1:15" ht="16.5" customHeight="1" x14ac:dyDescent="0.25">
      <c r="A8" s="6"/>
      <c r="B8" s="136"/>
      <c r="C8" s="137"/>
      <c r="D8" s="107"/>
      <c r="E8" s="137"/>
      <c r="F8" s="137"/>
      <c r="G8" s="126"/>
      <c r="H8" s="40" t="s">
        <v>5</v>
      </c>
      <c r="I8" s="40" t="s">
        <v>6</v>
      </c>
      <c r="J8" s="40" t="s">
        <v>7</v>
      </c>
      <c r="K8" s="40" t="s">
        <v>8</v>
      </c>
      <c r="L8" s="40" t="s">
        <v>9</v>
      </c>
      <c r="M8" s="40" t="s">
        <v>10</v>
      </c>
      <c r="N8" s="40" t="s">
        <v>11</v>
      </c>
      <c r="O8" s="21"/>
    </row>
    <row r="9" spans="1:15" s="2" customFormat="1" x14ac:dyDescent="0.25">
      <c r="A9" s="5"/>
      <c r="B9" s="80">
        <v>1</v>
      </c>
      <c r="C9" s="81">
        <v>2</v>
      </c>
      <c r="D9" s="81"/>
      <c r="E9" s="80">
        <v>3</v>
      </c>
      <c r="F9" s="80">
        <v>4</v>
      </c>
      <c r="G9" s="80">
        <v>5</v>
      </c>
      <c r="H9" s="80">
        <v>6</v>
      </c>
      <c r="I9" s="80">
        <v>7</v>
      </c>
      <c r="J9" s="80">
        <v>8</v>
      </c>
      <c r="K9" s="80">
        <v>9</v>
      </c>
      <c r="L9" s="80">
        <v>10</v>
      </c>
      <c r="M9" s="80">
        <v>11</v>
      </c>
      <c r="N9" s="80">
        <v>12</v>
      </c>
      <c r="O9" s="23"/>
    </row>
    <row r="10" spans="1:15" ht="14.25" customHeight="1" x14ac:dyDescent="0.25">
      <c r="A10" s="6"/>
      <c r="B10" s="133" t="s">
        <v>14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21"/>
    </row>
    <row r="11" spans="1:15" x14ac:dyDescent="0.25">
      <c r="A11" s="6"/>
      <c r="B11" s="134" t="s">
        <v>13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21"/>
    </row>
    <row r="12" spans="1:15" x14ac:dyDescent="0.25">
      <c r="A12" s="6"/>
      <c r="B12" s="133" t="s">
        <v>15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21"/>
    </row>
    <row r="13" spans="1:15" ht="15" customHeight="1" x14ac:dyDescent="0.25">
      <c r="A13" s="6"/>
      <c r="B13" s="111" t="s">
        <v>25</v>
      </c>
      <c r="C13" s="84" t="s">
        <v>16</v>
      </c>
      <c r="D13" s="84" t="s">
        <v>106</v>
      </c>
      <c r="E13" s="84" t="s">
        <v>27</v>
      </c>
      <c r="F13" s="24" t="s">
        <v>3</v>
      </c>
      <c r="G13" s="28">
        <f>G14</f>
        <v>117000</v>
      </c>
      <c r="H13" s="28">
        <f>H14</f>
        <v>0</v>
      </c>
      <c r="I13" s="28">
        <f t="shared" ref="I13:N13" si="0">I14</f>
        <v>0</v>
      </c>
      <c r="J13" s="28">
        <f t="shared" si="0"/>
        <v>0</v>
      </c>
      <c r="K13" s="28">
        <f t="shared" si="0"/>
        <v>0</v>
      </c>
      <c r="L13" s="28">
        <f t="shared" si="0"/>
        <v>37000</v>
      </c>
      <c r="M13" s="28">
        <f t="shared" si="0"/>
        <v>40000</v>
      </c>
      <c r="N13" s="28">
        <f t="shared" si="0"/>
        <v>40000</v>
      </c>
      <c r="O13" s="27"/>
    </row>
    <row r="14" spans="1:15" ht="51.75" customHeight="1" x14ac:dyDescent="0.25">
      <c r="A14" s="6"/>
      <c r="B14" s="112"/>
      <c r="C14" s="85"/>
      <c r="D14" s="85"/>
      <c r="E14" s="85"/>
      <c r="F14" s="24" t="s">
        <v>41</v>
      </c>
      <c r="G14" s="28">
        <f>SUM(H14:N14)</f>
        <v>117000</v>
      </c>
      <c r="H14" s="28">
        <v>0</v>
      </c>
      <c r="I14" s="28">
        <v>0</v>
      </c>
      <c r="J14" s="71">
        <v>0</v>
      </c>
      <c r="K14" s="71">
        <v>0</v>
      </c>
      <c r="L14" s="72">
        <v>37000</v>
      </c>
      <c r="M14" s="72">
        <v>40000</v>
      </c>
      <c r="N14" s="72">
        <v>40000</v>
      </c>
      <c r="O14" s="27"/>
    </row>
    <row r="15" spans="1:15" ht="27" customHeight="1" x14ac:dyDescent="0.25">
      <c r="A15" s="6"/>
      <c r="B15" s="113" t="s">
        <v>26</v>
      </c>
      <c r="C15" s="89" t="s">
        <v>17</v>
      </c>
      <c r="D15" s="84" t="s">
        <v>106</v>
      </c>
      <c r="E15" s="89" t="s">
        <v>134</v>
      </c>
      <c r="F15" s="24" t="s">
        <v>3</v>
      </c>
      <c r="G15" s="28">
        <f t="shared" ref="G15:N15" si="1">G16+G17</f>
        <v>358126.24</v>
      </c>
      <c r="H15" s="28">
        <f t="shared" si="1"/>
        <v>71726.600000000006</v>
      </c>
      <c r="I15" s="28">
        <f>I16+I17</f>
        <v>119154.84000000001</v>
      </c>
      <c r="J15" s="70">
        <f t="shared" si="1"/>
        <v>59323.3</v>
      </c>
      <c r="K15" s="70">
        <f t="shared" si="1"/>
        <v>57221.5</v>
      </c>
      <c r="L15" s="70">
        <f t="shared" si="1"/>
        <v>16400</v>
      </c>
      <c r="M15" s="70">
        <f t="shared" si="1"/>
        <v>16900</v>
      </c>
      <c r="N15" s="70">
        <f t="shared" si="1"/>
        <v>17400</v>
      </c>
      <c r="O15" s="27"/>
    </row>
    <row r="16" spans="1:15" ht="45" x14ac:dyDescent="0.25">
      <c r="A16" s="6"/>
      <c r="B16" s="113"/>
      <c r="C16" s="89"/>
      <c r="D16" s="144"/>
      <c r="E16" s="89"/>
      <c r="F16" s="43" t="s">
        <v>42</v>
      </c>
      <c r="G16" s="28">
        <f>SUM(H16:N16)</f>
        <v>196323.7</v>
      </c>
      <c r="H16" s="28">
        <v>48473.5</v>
      </c>
      <c r="I16" s="79">
        <f>60000+55000+1037.6-2840.5</f>
        <v>113197.1</v>
      </c>
      <c r="J16" s="71">
        <v>18664.2</v>
      </c>
      <c r="K16" s="71">
        <v>15988.9</v>
      </c>
      <c r="L16" s="72">
        <v>0</v>
      </c>
      <c r="M16" s="72">
        <v>0</v>
      </c>
      <c r="N16" s="72">
        <v>0</v>
      </c>
      <c r="O16" s="27"/>
    </row>
    <row r="17" spans="1:15" ht="38.25" customHeight="1" x14ac:dyDescent="0.25">
      <c r="A17" s="6"/>
      <c r="B17" s="113"/>
      <c r="C17" s="89"/>
      <c r="D17" s="145"/>
      <c r="E17" s="89"/>
      <c r="F17" s="24" t="s">
        <v>41</v>
      </c>
      <c r="G17" s="28">
        <f>SUM(H17:N17)</f>
        <v>161802.54</v>
      </c>
      <c r="H17" s="28">
        <v>23253.1</v>
      </c>
      <c r="I17" s="79">
        <f>42495.98-36388.74-149.5</f>
        <v>5957.7400000000052</v>
      </c>
      <c r="J17" s="71">
        <v>40659.1</v>
      </c>
      <c r="K17" s="71">
        <v>41232.6</v>
      </c>
      <c r="L17" s="72">
        <v>16400</v>
      </c>
      <c r="M17" s="72">
        <v>16900</v>
      </c>
      <c r="N17" s="72">
        <v>17400</v>
      </c>
      <c r="O17" s="27"/>
    </row>
    <row r="18" spans="1:15" x14ac:dyDescent="0.25">
      <c r="A18" s="6"/>
      <c r="B18" s="111" t="s">
        <v>28</v>
      </c>
      <c r="C18" s="84" t="s">
        <v>123</v>
      </c>
      <c r="D18" s="84" t="s">
        <v>107</v>
      </c>
      <c r="E18" s="89" t="s">
        <v>29</v>
      </c>
      <c r="F18" s="24" t="s">
        <v>3</v>
      </c>
      <c r="G18" s="28">
        <v>0</v>
      </c>
      <c r="H18" s="28">
        <v>0</v>
      </c>
      <c r="I18" s="28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27"/>
    </row>
    <row r="19" spans="1:15" ht="41.25" customHeight="1" x14ac:dyDescent="0.25">
      <c r="A19" s="6"/>
      <c r="B19" s="112"/>
      <c r="C19" s="85"/>
      <c r="D19" s="85"/>
      <c r="E19" s="89"/>
      <c r="F19" s="24" t="s">
        <v>41</v>
      </c>
      <c r="G19" s="28">
        <v>0</v>
      </c>
      <c r="H19" s="28">
        <v>0</v>
      </c>
      <c r="I19" s="28">
        <v>0</v>
      </c>
      <c r="J19" s="71">
        <v>0</v>
      </c>
      <c r="K19" s="71">
        <v>0</v>
      </c>
      <c r="L19" s="74">
        <v>0</v>
      </c>
      <c r="M19" s="74">
        <v>0</v>
      </c>
      <c r="N19" s="72">
        <v>0</v>
      </c>
      <c r="O19" s="27"/>
    </row>
    <row r="20" spans="1:15" ht="15" customHeight="1" x14ac:dyDescent="0.25">
      <c r="A20" s="6"/>
      <c r="B20" s="113" t="s">
        <v>30</v>
      </c>
      <c r="C20" s="89" t="s">
        <v>130</v>
      </c>
      <c r="D20" s="84" t="s">
        <v>107</v>
      </c>
      <c r="E20" s="89" t="s">
        <v>29</v>
      </c>
      <c r="F20" s="24" t="s">
        <v>3</v>
      </c>
      <c r="G20" s="28">
        <f>G21</f>
        <v>60000</v>
      </c>
      <c r="H20" s="28">
        <f>H21</f>
        <v>0</v>
      </c>
      <c r="I20" s="28">
        <f t="shared" ref="I20:N20" si="2">I21</f>
        <v>0</v>
      </c>
      <c r="J20" s="70">
        <f t="shared" si="2"/>
        <v>0</v>
      </c>
      <c r="K20" s="70">
        <f t="shared" si="2"/>
        <v>0</v>
      </c>
      <c r="L20" s="70">
        <f t="shared" si="2"/>
        <v>30000</v>
      </c>
      <c r="M20" s="70">
        <f t="shared" si="2"/>
        <v>30000</v>
      </c>
      <c r="N20" s="70">
        <f t="shared" si="2"/>
        <v>0</v>
      </c>
      <c r="O20" s="27"/>
    </row>
    <row r="21" spans="1:15" ht="47.25" customHeight="1" x14ac:dyDescent="0.25">
      <c r="A21" s="6"/>
      <c r="B21" s="113"/>
      <c r="C21" s="89"/>
      <c r="D21" s="85"/>
      <c r="E21" s="89"/>
      <c r="F21" s="24" t="s">
        <v>41</v>
      </c>
      <c r="G21" s="28">
        <f>SUM(H21:N21)</f>
        <v>60000</v>
      </c>
      <c r="H21" s="28">
        <v>0</v>
      </c>
      <c r="I21" s="28">
        <v>0</v>
      </c>
      <c r="J21" s="71">
        <v>0</v>
      </c>
      <c r="K21" s="71">
        <v>0</v>
      </c>
      <c r="L21" s="72">
        <v>30000</v>
      </c>
      <c r="M21" s="72">
        <v>30000</v>
      </c>
      <c r="N21" s="72">
        <v>0</v>
      </c>
      <c r="O21" s="27"/>
    </row>
    <row r="22" spans="1:15" ht="15" customHeight="1" x14ac:dyDescent="0.25">
      <c r="A22" s="6"/>
      <c r="B22" s="113" t="s">
        <v>31</v>
      </c>
      <c r="C22" s="89" t="s">
        <v>118</v>
      </c>
      <c r="D22" s="84" t="s">
        <v>106</v>
      </c>
      <c r="E22" s="89" t="s">
        <v>27</v>
      </c>
      <c r="F22" s="24" t="s">
        <v>3</v>
      </c>
      <c r="G22" s="70">
        <f>G23</f>
        <v>20267.98</v>
      </c>
      <c r="H22" s="70">
        <f t="shared" ref="H22:N22" si="3">H23</f>
        <v>2070</v>
      </c>
      <c r="I22" s="70">
        <f>I23</f>
        <v>897.98</v>
      </c>
      <c r="J22" s="70">
        <f t="shared" si="3"/>
        <v>2000</v>
      </c>
      <c r="K22" s="70">
        <f t="shared" si="3"/>
        <v>2000</v>
      </c>
      <c r="L22" s="70">
        <f t="shared" si="3"/>
        <v>4700</v>
      </c>
      <c r="M22" s="70">
        <f t="shared" si="3"/>
        <v>4100</v>
      </c>
      <c r="N22" s="70">
        <f t="shared" si="3"/>
        <v>4500</v>
      </c>
      <c r="O22" s="27"/>
    </row>
    <row r="23" spans="1:15" ht="83.25" customHeight="1" x14ac:dyDescent="0.25">
      <c r="A23" s="6"/>
      <c r="B23" s="113"/>
      <c r="C23" s="89"/>
      <c r="D23" s="85"/>
      <c r="E23" s="89"/>
      <c r="F23" s="24" t="s">
        <v>41</v>
      </c>
      <c r="G23" s="70">
        <f>SUM(H23:N23)</f>
        <v>20267.98</v>
      </c>
      <c r="H23" s="70">
        <v>2070</v>
      </c>
      <c r="I23" s="79">
        <f>897.98</f>
        <v>897.98</v>
      </c>
      <c r="J23" s="71">
        <v>2000</v>
      </c>
      <c r="K23" s="71">
        <v>2000</v>
      </c>
      <c r="L23" s="72">
        <v>4700</v>
      </c>
      <c r="M23" s="72">
        <v>4100</v>
      </c>
      <c r="N23" s="72">
        <v>4500</v>
      </c>
      <c r="O23" s="27"/>
    </row>
    <row r="24" spans="1:15" ht="15" customHeight="1" x14ac:dyDescent="0.25">
      <c r="A24" s="6"/>
      <c r="B24" s="113" t="s">
        <v>32</v>
      </c>
      <c r="C24" s="89" t="s">
        <v>18</v>
      </c>
      <c r="D24" s="84" t="s">
        <v>106</v>
      </c>
      <c r="E24" s="89" t="s">
        <v>27</v>
      </c>
      <c r="F24" s="24" t="s">
        <v>3</v>
      </c>
      <c r="G24" s="28">
        <f>G25</f>
        <v>27000</v>
      </c>
      <c r="H24" s="28">
        <f t="shared" ref="H24:N24" si="4">H25</f>
        <v>0</v>
      </c>
      <c r="I24" s="28">
        <f t="shared" si="4"/>
        <v>0</v>
      </c>
      <c r="J24" s="70">
        <f t="shared" si="4"/>
        <v>0</v>
      </c>
      <c r="K24" s="70">
        <f t="shared" si="4"/>
        <v>0</v>
      </c>
      <c r="L24" s="70">
        <f t="shared" si="4"/>
        <v>17000</v>
      </c>
      <c r="M24" s="70">
        <f t="shared" si="4"/>
        <v>10000</v>
      </c>
      <c r="N24" s="70">
        <f t="shared" si="4"/>
        <v>0</v>
      </c>
      <c r="O24" s="27"/>
    </row>
    <row r="25" spans="1:15" ht="69.75" customHeight="1" x14ac:dyDescent="0.25">
      <c r="A25" s="6"/>
      <c r="B25" s="113"/>
      <c r="C25" s="89"/>
      <c r="D25" s="85"/>
      <c r="E25" s="89"/>
      <c r="F25" s="24" t="s">
        <v>41</v>
      </c>
      <c r="G25" s="28">
        <f>SUM(H25:N25)</f>
        <v>27000</v>
      </c>
      <c r="H25" s="28">
        <v>0</v>
      </c>
      <c r="I25" s="28">
        <v>0</v>
      </c>
      <c r="J25" s="71">
        <v>0</v>
      </c>
      <c r="K25" s="71">
        <v>0</v>
      </c>
      <c r="L25" s="72">
        <v>17000</v>
      </c>
      <c r="M25" s="72">
        <v>10000</v>
      </c>
      <c r="N25" s="72">
        <v>0</v>
      </c>
      <c r="O25" s="27"/>
    </row>
    <row r="26" spans="1:15" ht="15" customHeight="1" x14ac:dyDescent="0.25">
      <c r="A26" s="6"/>
      <c r="B26" s="113" t="s">
        <v>33</v>
      </c>
      <c r="C26" s="89" t="s">
        <v>19</v>
      </c>
      <c r="D26" s="84" t="s">
        <v>106</v>
      </c>
      <c r="E26" s="89" t="s">
        <v>27</v>
      </c>
      <c r="F26" s="24" t="s">
        <v>3</v>
      </c>
      <c r="G26" s="70">
        <f>G28+G27</f>
        <v>35300.589999999997</v>
      </c>
      <c r="H26" s="70">
        <f>H28+H27</f>
        <v>4653.2</v>
      </c>
      <c r="I26" s="78">
        <f t="shared" ref="I26:N26" si="5">I28+I27</f>
        <v>8297.09</v>
      </c>
      <c r="J26" s="78">
        <f t="shared" si="5"/>
        <v>1943.9</v>
      </c>
      <c r="K26" s="78">
        <f t="shared" si="5"/>
        <v>1971.3</v>
      </c>
      <c r="L26" s="78">
        <f t="shared" si="5"/>
        <v>18435.099999999999</v>
      </c>
      <c r="M26" s="78">
        <f t="shared" si="5"/>
        <v>0</v>
      </c>
      <c r="N26" s="78">
        <f t="shared" si="5"/>
        <v>0</v>
      </c>
      <c r="O26" s="27"/>
    </row>
    <row r="27" spans="1:15" ht="30" customHeight="1" x14ac:dyDescent="0.25">
      <c r="A27" s="6"/>
      <c r="B27" s="113"/>
      <c r="C27" s="89"/>
      <c r="D27" s="88"/>
      <c r="E27" s="89"/>
      <c r="F27" s="76" t="s">
        <v>42</v>
      </c>
      <c r="G27" s="78">
        <f>SUM(H27:N27)</f>
        <v>2840.5</v>
      </c>
      <c r="H27" s="78">
        <v>0</v>
      </c>
      <c r="I27" s="79">
        <v>2840.5</v>
      </c>
      <c r="J27" s="78">
        <v>0</v>
      </c>
      <c r="K27" s="78">
        <v>0</v>
      </c>
      <c r="L27" s="78">
        <v>0</v>
      </c>
      <c r="M27" s="78">
        <v>0</v>
      </c>
      <c r="N27" s="77">
        <v>0</v>
      </c>
      <c r="O27" s="27"/>
    </row>
    <row r="28" spans="1:15" ht="44.25" customHeight="1" x14ac:dyDescent="0.25">
      <c r="A28" s="6"/>
      <c r="B28" s="113"/>
      <c r="C28" s="89"/>
      <c r="D28" s="85"/>
      <c r="E28" s="89"/>
      <c r="F28" s="24" t="s">
        <v>41</v>
      </c>
      <c r="G28" s="70">
        <f>SUM(H28:N28)</f>
        <v>32460.089999999997</v>
      </c>
      <c r="H28" s="70">
        <v>4653.2</v>
      </c>
      <c r="I28" s="79">
        <f>5307.09+149.5</f>
        <v>5456.59</v>
      </c>
      <c r="J28" s="71">
        <v>1943.9</v>
      </c>
      <c r="K28" s="71">
        <v>1971.3</v>
      </c>
      <c r="L28" s="72">
        <v>18435.099999999999</v>
      </c>
      <c r="M28" s="72">
        <v>0</v>
      </c>
      <c r="N28" s="73">
        <v>0</v>
      </c>
      <c r="O28" s="27"/>
    </row>
    <row r="29" spans="1:15" ht="15" customHeight="1" x14ac:dyDescent="0.25">
      <c r="A29" s="6"/>
      <c r="B29" s="113" t="s">
        <v>34</v>
      </c>
      <c r="C29" s="89" t="s">
        <v>20</v>
      </c>
      <c r="D29" s="84" t="s">
        <v>106</v>
      </c>
      <c r="E29" s="89" t="s">
        <v>27</v>
      </c>
      <c r="F29" s="24" t="s">
        <v>3</v>
      </c>
      <c r="G29" s="28">
        <f>G30</f>
        <v>18238.400000000001</v>
      </c>
      <c r="H29" s="28">
        <f t="shared" ref="H29:N29" si="6">H30</f>
        <v>11238.4</v>
      </c>
      <c r="I29" s="67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7000</v>
      </c>
      <c r="M29" s="28">
        <f t="shared" si="6"/>
        <v>0</v>
      </c>
      <c r="N29" s="28">
        <f t="shared" si="6"/>
        <v>0</v>
      </c>
      <c r="O29" s="27"/>
    </row>
    <row r="30" spans="1:15" ht="43.5" customHeight="1" x14ac:dyDescent="0.25">
      <c r="A30" s="6"/>
      <c r="B30" s="113"/>
      <c r="C30" s="89"/>
      <c r="D30" s="85"/>
      <c r="E30" s="89"/>
      <c r="F30" s="24" t="s">
        <v>41</v>
      </c>
      <c r="G30" s="28">
        <f>SUM(H30:N30)</f>
        <v>18238.400000000001</v>
      </c>
      <c r="H30" s="28">
        <v>11238.4</v>
      </c>
      <c r="I30" s="67">
        <v>0</v>
      </c>
      <c r="J30" s="28">
        <v>0</v>
      </c>
      <c r="K30" s="28">
        <v>0</v>
      </c>
      <c r="L30" s="28">
        <v>7000</v>
      </c>
      <c r="M30" s="28">
        <v>0</v>
      </c>
      <c r="N30" s="29">
        <v>0</v>
      </c>
      <c r="O30" s="27"/>
    </row>
    <row r="31" spans="1:15" s="9" customFormat="1" x14ac:dyDescent="0.25">
      <c r="A31" s="8"/>
      <c r="B31" s="111" t="s">
        <v>35</v>
      </c>
      <c r="C31" s="84" t="s">
        <v>21</v>
      </c>
      <c r="D31" s="84" t="s">
        <v>106</v>
      </c>
      <c r="E31" s="89" t="s">
        <v>27</v>
      </c>
      <c r="F31" s="24" t="s">
        <v>3</v>
      </c>
      <c r="G31" s="28">
        <f>G32</f>
        <v>17957</v>
      </c>
      <c r="H31" s="28">
        <f t="shared" ref="H31:N31" si="7">H32</f>
        <v>11341.2</v>
      </c>
      <c r="I31" s="79">
        <f>I32</f>
        <v>6037.7</v>
      </c>
      <c r="J31" s="28">
        <f t="shared" si="7"/>
        <v>287</v>
      </c>
      <c r="K31" s="28">
        <f t="shared" si="7"/>
        <v>291.10000000000002</v>
      </c>
      <c r="L31" s="28">
        <f t="shared" si="7"/>
        <v>0</v>
      </c>
      <c r="M31" s="28">
        <f t="shared" si="7"/>
        <v>0</v>
      </c>
      <c r="N31" s="28">
        <f t="shared" si="7"/>
        <v>0</v>
      </c>
      <c r="O31" s="30"/>
    </row>
    <row r="32" spans="1:15" s="9" customFormat="1" ht="60" customHeight="1" x14ac:dyDescent="0.25">
      <c r="A32" s="8"/>
      <c r="B32" s="127"/>
      <c r="C32" s="88"/>
      <c r="D32" s="85"/>
      <c r="E32" s="84"/>
      <c r="F32" s="31" t="s">
        <v>41</v>
      </c>
      <c r="G32" s="28">
        <f>SUM(H32:N32)</f>
        <v>17957</v>
      </c>
      <c r="H32" s="32">
        <v>11341.2</v>
      </c>
      <c r="I32" s="82">
        <v>6037.7</v>
      </c>
      <c r="J32" s="32">
        <v>287</v>
      </c>
      <c r="K32" s="32">
        <v>291.10000000000002</v>
      </c>
      <c r="L32" s="32">
        <v>0</v>
      </c>
      <c r="M32" s="32">
        <v>0</v>
      </c>
      <c r="N32" s="32">
        <v>0</v>
      </c>
      <c r="O32" s="30"/>
    </row>
    <row r="33" spans="1:18" ht="15" customHeight="1" x14ac:dyDescent="0.25">
      <c r="A33" s="6"/>
      <c r="B33" s="125" t="s">
        <v>36</v>
      </c>
      <c r="C33" s="105" t="s">
        <v>22</v>
      </c>
      <c r="D33" s="84" t="s">
        <v>106</v>
      </c>
      <c r="E33" s="105" t="s">
        <v>27</v>
      </c>
      <c r="F33" s="24" t="s">
        <v>3</v>
      </c>
      <c r="G33" s="28">
        <f>G34</f>
        <v>610.20000000000005</v>
      </c>
      <c r="H33" s="28">
        <f t="shared" ref="H33:N33" si="8">H34</f>
        <v>610.20000000000005</v>
      </c>
      <c r="I33" s="67">
        <f t="shared" si="8"/>
        <v>0</v>
      </c>
      <c r="J33" s="28">
        <f t="shared" si="8"/>
        <v>0</v>
      </c>
      <c r="K33" s="28">
        <f t="shared" si="8"/>
        <v>0</v>
      </c>
      <c r="L33" s="28">
        <f t="shared" si="8"/>
        <v>0</v>
      </c>
      <c r="M33" s="28">
        <f t="shared" si="8"/>
        <v>0</v>
      </c>
      <c r="N33" s="28">
        <f t="shared" si="8"/>
        <v>0</v>
      </c>
      <c r="O33" s="27"/>
    </row>
    <row r="34" spans="1:18" ht="72.75" customHeight="1" x14ac:dyDescent="0.25">
      <c r="A34" s="6"/>
      <c r="B34" s="126"/>
      <c r="C34" s="107"/>
      <c r="D34" s="85"/>
      <c r="E34" s="107"/>
      <c r="F34" s="31" t="s">
        <v>41</v>
      </c>
      <c r="G34" s="28">
        <f>SUM(H34:N34)</f>
        <v>610.20000000000005</v>
      </c>
      <c r="H34" s="40">
        <v>610.20000000000005</v>
      </c>
      <c r="I34" s="69">
        <v>0</v>
      </c>
      <c r="J34" s="40">
        <v>0</v>
      </c>
      <c r="K34" s="40">
        <v>0</v>
      </c>
      <c r="L34" s="40">
        <v>0</v>
      </c>
      <c r="M34" s="35">
        <v>0</v>
      </c>
      <c r="N34" s="35">
        <v>0</v>
      </c>
      <c r="O34" s="27"/>
    </row>
    <row r="35" spans="1:18" ht="15" customHeight="1" x14ac:dyDescent="0.25">
      <c r="A35" s="6"/>
      <c r="B35" s="128" t="s">
        <v>37</v>
      </c>
      <c r="C35" s="105" t="s">
        <v>23</v>
      </c>
      <c r="D35" s="84" t="s">
        <v>106</v>
      </c>
      <c r="E35" s="108" t="s">
        <v>27</v>
      </c>
      <c r="F35" s="31" t="s">
        <v>3</v>
      </c>
      <c r="G35" s="28">
        <f>G36</f>
        <v>4068.2</v>
      </c>
      <c r="H35" s="28">
        <f t="shared" ref="H35:N35" si="9">H36</f>
        <v>4068.2</v>
      </c>
      <c r="I35" s="67">
        <f>I36</f>
        <v>0</v>
      </c>
      <c r="J35" s="28">
        <f t="shared" si="9"/>
        <v>0</v>
      </c>
      <c r="K35" s="28">
        <f t="shared" si="9"/>
        <v>0</v>
      </c>
      <c r="L35" s="28">
        <f t="shared" si="9"/>
        <v>0</v>
      </c>
      <c r="M35" s="28">
        <f t="shared" si="9"/>
        <v>0</v>
      </c>
      <c r="N35" s="28">
        <f t="shared" si="9"/>
        <v>0</v>
      </c>
      <c r="O35" s="27"/>
    </row>
    <row r="36" spans="1:18" ht="99.75" customHeight="1" x14ac:dyDescent="0.25">
      <c r="A36" s="6"/>
      <c r="B36" s="129"/>
      <c r="C36" s="107"/>
      <c r="D36" s="85"/>
      <c r="E36" s="110"/>
      <c r="F36" s="37" t="s">
        <v>41</v>
      </c>
      <c r="G36" s="28">
        <f>SUM(H36:N36)</f>
        <v>4068.2</v>
      </c>
      <c r="H36" s="40">
        <v>4068.2</v>
      </c>
      <c r="I36" s="69">
        <v>0</v>
      </c>
      <c r="J36" s="40">
        <v>0</v>
      </c>
      <c r="K36" s="40">
        <v>0</v>
      </c>
      <c r="L36" s="40">
        <v>0</v>
      </c>
      <c r="M36" s="35">
        <v>0</v>
      </c>
      <c r="N36" s="35">
        <v>0</v>
      </c>
      <c r="O36" s="27"/>
    </row>
    <row r="37" spans="1:18" ht="16.5" customHeight="1" x14ac:dyDescent="0.25">
      <c r="A37" s="6"/>
      <c r="B37" s="128" t="s">
        <v>39</v>
      </c>
      <c r="C37" s="130" t="s">
        <v>24</v>
      </c>
      <c r="D37" s="86" t="s">
        <v>107</v>
      </c>
      <c r="E37" s="108" t="s">
        <v>38</v>
      </c>
      <c r="F37" s="52" t="s">
        <v>3</v>
      </c>
      <c r="G37" s="58">
        <f>SUM(H37:N37)</f>
        <v>4404.0599999999995</v>
      </c>
      <c r="H37" s="40">
        <v>3005</v>
      </c>
      <c r="I37" s="69">
        <f>I40</f>
        <v>1399.06</v>
      </c>
      <c r="J37" s="40">
        <v>0</v>
      </c>
      <c r="K37" s="40">
        <v>0</v>
      </c>
      <c r="L37" s="40">
        <v>0</v>
      </c>
      <c r="M37" s="53">
        <v>0</v>
      </c>
      <c r="N37" s="35">
        <v>0</v>
      </c>
      <c r="O37" s="27"/>
    </row>
    <row r="38" spans="1:18" ht="99.75" hidden="1" customHeight="1" x14ac:dyDescent="0.25">
      <c r="A38" s="6"/>
      <c r="B38" s="160"/>
      <c r="C38" s="162"/>
      <c r="D38" s="163"/>
      <c r="E38" s="109"/>
      <c r="F38" s="50"/>
      <c r="G38" s="75"/>
      <c r="H38" s="59"/>
      <c r="I38" s="59"/>
      <c r="J38" s="59"/>
      <c r="K38" s="59"/>
      <c r="L38" s="59"/>
      <c r="M38" s="35"/>
      <c r="N38" s="35"/>
      <c r="O38" s="27"/>
    </row>
    <row r="39" spans="1:18" ht="15" hidden="1" customHeight="1" x14ac:dyDescent="0.25">
      <c r="A39" s="6"/>
      <c r="B39" s="160"/>
      <c r="C39" s="162"/>
      <c r="D39" s="163"/>
      <c r="E39" s="109"/>
      <c r="F39" s="38" t="s">
        <v>3</v>
      </c>
      <c r="G39" s="75">
        <f t="shared" ref="G39:N39" si="10">G40+G44</f>
        <v>4404.0599999999995</v>
      </c>
      <c r="H39" s="28">
        <f t="shared" si="10"/>
        <v>3005</v>
      </c>
      <c r="I39" s="67">
        <f t="shared" si="10"/>
        <v>1399.06</v>
      </c>
      <c r="J39" s="28">
        <f t="shared" si="10"/>
        <v>0</v>
      </c>
      <c r="K39" s="28">
        <f t="shared" si="10"/>
        <v>0</v>
      </c>
      <c r="L39" s="28">
        <f t="shared" si="10"/>
        <v>0</v>
      </c>
      <c r="M39" s="28">
        <f t="shared" si="10"/>
        <v>0</v>
      </c>
      <c r="N39" s="28">
        <f t="shared" si="10"/>
        <v>0</v>
      </c>
      <c r="O39" s="27"/>
    </row>
    <row r="40" spans="1:18" ht="62.25" customHeight="1" x14ac:dyDescent="0.25">
      <c r="A40" s="6"/>
      <c r="B40" s="129"/>
      <c r="C40" s="131"/>
      <c r="D40" s="132"/>
      <c r="E40" s="110"/>
      <c r="F40" s="37" t="s">
        <v>41</v>
      </c>
      <c r="G40" s="75">
        <f>SUM(H40:N40)</f>
        <v>4404.0599999999995</v>
      </c>
      <c r="H40" s="40">
        <v>3005</v>
      </c>
      <c r="I40" s="69">
        <v>1399.06</v>
      </c>
      <c r="J40" s="40">
        <v>0</v>
      </c>
      <c r="K40" s="40">
        <v>0</v>
      </c>
      <c r="L40" s="40">
        <v>0</v>
      </c>
      <c r="M40" s="29">
        <v>0</v>
      </c>
      <c r="N40" s="29">
        <v>0</v>
      </c>
      <c r="O40" s="27"/>
    </row>
    <row r="41" spans="1:18" ht="15" customHeight="1" x14ac:dyDescent="0.25">
      <c r="A41" s="6"/>
      <c r="B41" s="128" t="s">
        <v>40</v>
      </c>
      <c r="C41" s="130" t="s">
        <v>121</v>
      </c>
      <c r="D41" s="86" t="s">
        <v>107</v>
      </c>
      <c r="E41" s="105" t="s">
        <v>38</v>
      </c>
      <c r="F41" s="60" t="s">
        <v>3</v>
      </c>
      <c r="G41" s="35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35">
        <v>0</v>
      </c>
      <c r="N41" s="35">
        <v>0</v>
      </c>
      <c r="O41" s="27"/>
    </row>
    <row r="42" spans="1:18" ht="50.25" customHeight="1" x14ac:dyDescent="0.25">
      <c r="A42" s="6"/>
      <c r="B42" s="129"/>
      <c r="C42" s="131"/>
      <c r="D42" s="132"/>
      <c r="E42" s="107"/>
      <c r="F42" s="37" t="s">
        <v>41</v>
      </c>
      <c r="G42" s="40">
        <v>0</v>
      </c>
      <c r="H42" s="40">
        <v>0</v>
      </c>
      <c r="I42" s="69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27"/>
    </row>
    <row r="43" spans="1:18" x14ac:dyDescent="0.25">
      <c r="A43" s="6"/>
      <c r="B43" s="128" t="s">
        <v>125</v>
      </c>
      <c r="C43" s="130" t="s">
        <v>122</v>
      </c>
      <c r="D43" s="84" t="s">
        <v>107</v>
      </c>
      <c r="E43" s="166" t="s">
        <v>38</v>
      </c>
      <c r="F43" s="61" t="s">
        <v>3</v>
      </c>
      <c r="G43" s="25">
        <f>G44</f>
        <v>0</v>
      </c>
      <c r="H43" s="25">
        <f t="shared" ref="H43:N43" si="11">H44</f>
        <v>0</v>
      </c>
      <c r="I43" s="66">
        <f>I44</f>
        <v>0</v>
      </c>
      <c r="J43" s="25">
        <f t="shared" si="11"/>
        <v>0</v>
      </c>
      <c r="K43" s="25">
        <f t="shared" si="11"/>
        <v>0</v>
      </c>
      <c r="L43" s="25">
        <f t="shared" si="11"/>
        <v>0</v>
      </c>
      <c r="M43" s="25">
        <f t="shared" si="11"/>
        <v>0</v>
      </c>
      <c r="N43" s="25">
        <f t="shared" si="11"/>
        <v>0</v>
      </c>
      <c r="O43" s="27"/>
    </row>
    <row r="44" spans="1:18" ht="45" customHeight="1" x14ac:dyDescent="0.25">
      <c r="A44" s="6"/>
      <c r="B44" s="129"/>
      <c r="C44" s="131"/>
      <c r="D44" s="85"/>
      <c r="E44" s="167"/>
      <c r="F44" s="37" t="s">
        <v>41</v>
      </c>
      <c r="G44" s="28">
        <f>SUM(H44:N44)</f>
        <v>0</v>
      </c>
      <c r="H44" s="40">
        <v>0</v>
      </c>
      <c r="I44" s="69">
        <v>0</v>
      </c>
      <c r="J44" s="40">
        <v>0</v>
      </c>
      <c r="K44" s="40">
        <v>0</v>
      </c>
      <c r="L44" s="40">
        <v>0</v>
      </c>
      <c r="M44" s="35">
        <v>0</v>
      </c>
      <c r="N44" s="35">
        <v>0</v>
      </c>
      <c r="O44" s="27"/>
    </row>
    <row r="45" spans="1:18" x14ac:dyDescent="0.25">
      <c r="A45" s="6"/>
      <c r="B45" s="128" t="s">
        <v>126</v>
      </c>
      <c r="C45" s="105" t="s">
        <v>120</v>
      </c>
      <c r="D45" s="84" t="s">
        <v>107</v>
      </c>
      <c r="E45" s="105" t="s">
        <v>38</v>
      </c>
      <c r="F45" s="38" t="s">
        <v>3</v>
      </c>
      <c r="G45" s="28">
        <f>G46</f>
        <v>0</v>
      </c>
      <c r="H45" s="28">
        <f t="shared" ref="H45:N45" si="12">H46</f>
        <v>0</v>
      </c>
      <c r="I45" s="67">
        <f t="shared" si="12"/>
        <v>0</v>
      </c>
      <c r="J45" s="28">
        <f t="shared" si="12"/>
        <v>0</v>
      </c>
      <c r="K45" s="28">
        <f t="shared" si="12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7"/>
    </row>
    <row r="46" spans="1:18" ht="39" customHeight="1" x14ac:dyDescent="0.25">
      <c r="A46" s="6"/>
      <c r="B46" s="160"/>
      <c r="C46" s="106"/>
      <c r="D46" s="88"/>
      <c r="E46" s="106"/>
      <c r="F46" s="60" t="s">
        <v>41</v>
      </c>
      <c r="G46" s="35">
        <f>SUM(H46:N46)</f>
        <v>0</v>
      </c>
      <c r="H46" s="40">
        <v>0</v>
      </c>
      <c r="I46" s="69">
        <v>0</v>
      </c>
      <c r="J46" s="40">
        <v>0</v>
      </c>
      <c r="K46" s="40">
        <v>0</v>
      </c>
      <c r="L46" s="40">
        <v>0</v>
      </c>
      <c r="M46" s="29">
        <v>0</v>
      </c>
      <c r="N46" s="29">
        <v>0</v>
      </c>
      <c r="O46" s="39"/>
      <c r="P46" s="3"/>
      <c r="Q46" s="3"/>
      <c r="R46" s="3"/>
    </row>
    <row r="47" spans="1:18" x14ac:dyDescent="0.25">
      <c r="A47" s="6"/>
      <c r="B47" s="128" t="s">
        <v>127</v>
      </c>
      <c r="C47" s="105" t="s">
        <v>124</v>
      </c>
      <c r="D47" s="105" t="s">
        <v>107</v>
      </c>
      <c r="E47" s="105" t="s">
        <v>38</v>
      </c>
      <c r="F47" s="164" t="s">
        <v>3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35">
        <v>0</v>
      </c>
      <c r="N47" s="135">
        <v>0</v>
      </c>
      <c r="O47" s="161"/>
      <c r="P47" s="3"/>
      <c r="Q47" s="3"/>
      <c r="R47" s="3"/>
    </row>
    <row r="48" spans="1:18" x14ac:dyDescent="0.25">
      <c r="A48" s="6"/>
      <c r="B48" s="160"/>
      <c r="C48" s="106"/>
      <c r="D48" s="106"/>
      <c r="E48" s="106"/>
      <c r="F48" s="165"/>
      <c r="G48" s="126"/>
      <c r="H48" s="126"/>
      <c r="I48" s="126"/>
      <c r="J48" s="126"/>
      <c r="K48" s="126"/>
      <c r="L48" s="126"/>
      <c r="M48" s="135"/>
      <c r="N48" s="135"/>
      <c r="O48" s="161"/>
      <c r="P48" s="3"/>
      <c r="Q48" s="3"/>
      <c r="R48" s="3"/>
    </row>
    <row r="49" spans="1:18" ht="44.25" customHeight="1" x14ac:dyDescent="0.25">
      <c r="A49" s="6"/>
      <c r="B49" s="129"/>
      <c r="C49" s="107"/>
      <c r="D49" s="107"/>
      <c r="E49" s="107"/>
      <c r="F49" s="37" t="s">
        <v>41</v>
      </c>
      <c r="G49" s="40">
        <v>0</v>
      </c>
      <c r="H49" s="40">
        <v>0</v>
      </c>
      <c r="I49" s="69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/>
      <c r="P49" s="4"/>
      <c r="Q49" s="4"/>
      <c r="R49" s="3"/>
    </row>
    <row r="50" spans="1:18" ht="44.25" customHeight="1" x14ac:dyDescent="0.25">
      <c r="A50" s="6"/>
      <c r="B50" s="114" t="s">
        <v>43</v>
      </c>
      <c r="C50" s="115"/>
      <c r="D50" s="115"/>
      <c r="E50" s="116"/>
      <c r="F50" s="38" t="s">
        <v>3</v>
      </c>
      <c r="G50" s="33">
        <f>SUM(G15,G18,G20,G22,G24,G26,G13,G29,G31,G33,G35,G41,G43,G45,G47,G37)</f>
        <v>662972.66999999993</v>
      </c>
      <c r="H50" s="33">
        <f t="shared" ref="H50:N50" si="13">SUM(H15,H18,H20,H22,H24,H26,H13,H29,H31,H33,H35,H41,H43,H45,H47,H37)</f>
        <v>108712.79999999999</v>
      </c>
      <c r="I50" s="68">
        <f>SUM(I15,I18,I20,I22,I24,I26,I13,I29,I31,I33,I35,I41,I43,I45,I47,I37)</f>
        <v>135786.67000000001</v>
      </c>
      <c r="J50" s="33">
        <f t="shared" si="13"/>
        <v>63554.200000000004</v>
      </c>
      <c r="K50" s="33">
        <f t="shared" si="13"/>
        <v>61483.9</v>
      </c>
      <c r="L50" s="33">
        <f t="shared" si="13"/>
        <v>130535.1</v>
      </c>
      <c r="M50" s="33">
        <f t="shared" si="13"/>
        <v>101000</v>
      </c>
      <c r="N50" s="33">
        <f t="shared" si="13"/>
        <v>61900</v>
      </c>
      <c r="O50" s="27"/>
      <c r="P50" s="4"/>
      <c r="Q50" s="4"/>
      <c r="R50" s="3"/>
    </row>
    <row r="51" spans="1:18" ht="44.25" customHeight="1" x14ac:dyDescent="0.25">
      <c r="A51" s="6"/>
      <c r="B51" s="114"/>
      <c r="C51" s="117"/>
      <c r="D51" s="117"/>
      <c r="E51" s="116"/>
      <c r="F51" s="43" t="s">
        <v>42</v>
      </c>
      <c r="G51" s="33">
        <f>SUM(G16)+G27</f>
        <v>199164.2</v>
      </c>
      <c r="H51" s="33">
        <f t="shared" ref="H51:N51" si="14">SUM(H16)</f>
        <v>48473.5</v>
      </c>
      <c r="I51" s="168">
        <f>SUM(I16)+I27</f>
        <v>116037.6</v>
      </c>
      <c r="J51" s="33">
        <f t="shared" si="14"/>
        <v>18664.2</v>
      </c>
      <c r="K51" s="33">
        <f t="shared" si="14"/>
        <v>15988.9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27"/>
      <c r="P51" s="4"/>
      <c r="Q51" s="4"/>
      <c r="R51" s="3"/>
    </row>
    <row r="52" spans="1:18" ht="44.25" customHeight="1" x14ac:dyDescent="0.25">
      <c r="A52" s="6"/>
      <c r="B52" s="118"/>
      <c r="C52" s="119"/>
      <c r="D52" s="119"/>
      <c r="E52" s="120"/>
      <c r="F52" s="37" t="s">
        <v>41</v>
      </c>
      <c r="G52" s="33">
        <f>SUM(G14,G17,G19,G21,G23,G25,G28,G30,G32,G34,G36,G40,G42,G44,G46,G49)</f>
        <v>463808.47000000003</v>
      </c>
      <c r="H52" s="33">
        <f t="shared" ref="H52:N52" si="15">SUM(H14,H17,H19,H21,H23,H25,H28,H30,H32,H34,H36,H40,H42,H44,H46,H49)</f>
        <v>60239.299999999988</v>
      </c>
      <c r="I52" s="68">
        <f t="shared" si="15"/>
        <v>19749.070000000007</v>
      </c>
      <c r="J52" s="33">
        <f t="shared" si="15"/>
        <v>44890</v>
      </c>
      <c r="K52" s="33">
        <f t="shared" si="15"/>
        <v>45495</v>
      </c>
      <c r="L52" s="33">
        <f t="shared" si="15"/>
        <v>130535.1</v>
      </c>
      <c r="M52" s="33">
        <f t="shared" si="15"/>
        <v>101000</v>
      </c>
      <c r="N52" s="33">
        <f t="shared" si="15"/>
        <v>61900</v>
      </c>
      <c r="O52" s="27"/>
      <c r="P52" s="4"/>
      <c r="Q52" s="4"/>
      <c r="R52" s="3"/>
    </row>
    <row r="53" spans="1:18" ht="39.75" customHeight="1" x14ac:dyDescent="0.25">
      <c r="A53" s="6"/>
      <c r="B53" s="121" t="s">
        <v>45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27"/>
      <c r="P53" s="4"/>
      <c r="Q53" s="4"/>
      <c r="R53" s="3"/>
    </row>
    <row r="54" spans="1:18" ht="21" customHeight="1" x14ac:dyDescent="0.25">
      <c r="A54" s="6"/>
      <c r="B54" s="123" t="s">
        <v>44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39"/>
      <c r="P54" s="4"/>
      <c r="Q54" s="4"/>
      <c r="R54" s="3"/>
    </row>
    <row r="55" spans="1:18" ht="32.25" customHeight="1" x14ac:dyDescent="0.25">
      <c r="A55" s="6"/>
      <c r="B55" s="121" t="s">
        <v>46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61"/>
      <c r="P55" s="4"/>
      <c r="Q55" s="4"/>
      <c r="R55" s="3"/>
    </row>
    <row r="56" spans="1:18" ht="24.75" customHeight="1" x14ac:dyDescent="0.25">
      <c r="A56" s="6"/>
      <c r="B56" s="157" t="s">
        <v>88</v>
      </c>
      <c r="C56" s="89" t="s">
        <v>110</v>
      </c>
      <c r="D56" s="84" t="s">
        <v>112</v>
      </c>
      <c r="E56" s="89" t="s">
        <v>113</v>
      </c>
      <c r="F56" s="43" t="s">
        <v>3</v>
      </c>
      <c r="G56" s="57">
        <f>G57</f>
        <v>300110</v>
      </c>
      <c r="H56" s="57">
        <f t="shared" ref="H56:N56" si="16">H57</f>
        <v>500</v>
      </c>
      <c r="I56" s="57">
        <f>I57</f>
        <v>0</v>
      </c>
      <c r="J56" s="57">
        <f t="shared" si="16"/>
        <v>0</v>
      </c>
      <c r="K56" s="57">
        <f t="shared" si="16"/>
        <v>0</v>
      </c>
      <c r="L56" s="57">
        <f t="shared" si="16"/>
        <v>151820</v>
      </c>
      <c r="M56" s="57">
        <f t="shared" si="16"/>
        <v>111960</v>
      </c>
      <c r="N56" s="57">
        <f t="shared" si="16"/>
        <v>35830</v>
      </c>
      <c r="O56" s="161"/>
      <c r="P56" s="4"/>
      <c r="Q56" s="4"/>
      <c r="R56" s="3"/>
    </row>
    <row r="57" spans="1:18" ht="102.75" customHeight="1" x14ac:dyDescent="0.25">
      <c r="A57" s="6"/>
      <c r="B57" s="157"/>
      <c r="C57" s="89"/>
      <c r="D57" s="85"/>
      <c r="E57" s="89"/>
      <c r="F57" s="43" t="s">
        <v>41</v>
      </c>
      <c r="G57" s="40">
        <f>SUM(H57:N57)</f>
        <v>300110</v>
      </c>
      <c r="H57" s="40">
        <v>500</v>
      </c>
      <c r="I57" s="40">
        <v>0</v>
      </c>
      <c r="J57" s="40">
        <v>0</v>
      </c>
      <c r="K57" s="40">
        <v>0</v>
      </c>
      <c r="L57" s="40">
        <v>151820</v>
      </c>
      <c r="M57" s="40">
        <v>111960</v>
      </c>
      <c r="N57" s="62">
        <v>35830</v>
      </c>
      <c r="O57" s="41"/>
      <c r="P57" s="4"/>
      <c r="Q57" s="4"/>
      <c r="R57" s="3"/>
    </row>
    <row r="58" spans="1:18" ht="24" customHeight="1" x14ac:dyDescent="0.25">
      <c r="A58" s="6"/>
      <c r="B58" s="157" t="s">
        <v>89</v>
      </c>
      <c r="C58" s="89" t="s">
        <v>47</v>
      </c>
      <c r="D58" s="84" t="s">
        <v>106</v>
      </c>
      <c r="E58" s="89" t="s">
        <v>27</v>
      </c>
      <c r="F58" s="43" t="s">
        <v>3</v>
      </c>
      <c r="G58" s="57">
        <f>G59</f>
        <v>64308</v>
      </c>
      <c r="H58" s="57">
        <f t="shared" ref="H58:N58" si="17">H59</f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38000</v>
      </c>
      <c r="M58" s="57">
        <f t="shared" si="17"/>
        <v>26308</v>
      </c>
      <c r="N58" s="57">
        <f t="shared" si="17"/>
        <v>0</v>
      </c>
      <c r="O58" s="41"/>
      <c r="P58" s="4"/>
      <c r="Q58" s="4"/>
      <c r="R58" s="3"/>
    </row>
    <row r="59" spans="1:18" ht="40.5" customHeight="1" x14ac:dyDescent="0.25">
      <c r="A59" s="6"/>
      <c r="B59" s="157"/>
      <c r="C59" s="89"/>
      <c r="D59" s="85"/>
      <c r="E59" s="89"/>
      <c r="F59" s="43" t="s">
        <v>41</v>
      </c>
      <c r="G59" s="28">
        <f>SUM(H59:N59)</f>
        <v>64308</v>
      </c>
      <c r="H59" s="40">
        <v>0</v>
      </c>
      <c r="I59" s="40">
        <v>0</v>
      </c>
      <c r="J59" s="40">
        <v>0</v>
      </c>
      <c r="K59" s="40">
        <v>0</v>
      </c>
      <c r="L59" s="40">
        <v>38000</v>
      </c>
      <c r="M59" s="40">
        <v>26308</v>
      </c>
      <c r="N59" s="62">
        <v>0</v>
      </c>
      <c r="O59" s="41"/>
      <c r="P59" s="4"/>
      <c r="Q59" s="4"/>
      <c r="R59" s="3"/>
    </row>
    <row r="60" spans="1:18" ht="88.5" customHeight="1" x14ac:dyDescent="0.25">
      <c r="A60" s="6"/>
      <c r="B60" s="157" t="s">
        <v>90</v>
      </c>
      <c r="C60" s="89" t="s">
        <v>48</v>
      </c>
      <c r="D60" s="84" t="s">
        <v>106</v>
      </c>
      <c r="E60" s="89" t="s">
        <v>27</v>
      </c>
      <c r="F60" s="43" t="s">
        <v>3</v>
      </c>
      <c r="G60" s="57">
        <f>G61</f>
        <v>20000</v>
      </c>
      <c r="H60" s="57">
        <f t="shared" ref="H60:N60" si="18">H61</f>
        <v>0</v>
      </c>
      <c r="I60" s="57">
        <f t="shared" si="18"/>
        <v>0</v>
      </c>
      <c r="J60" s="57">
        <f t="shared" si="18"/>
        <v>0</v>
      </c>
      <c r="K60" s="57">
        <f t="shared" si="18"/>
        <v>0</v>
      </c>
      <c r="L60" s="57">
        <f t="shared" si="18"/>
        <v>10000</v>
      </c>
      <c r="M60" s="57">
        <f t="shared" si="18"/>
        <v>10000</v>
      </c>
      <c r="N60" s="57">
        <f t="shared" si="18"/>
        <v>0</v>
      </c>
      <c r="O60" s="41"/>
      <c r="P60" s="4"/>
      <c r="Q60" s="4"/>
      <c r="R60" s="3"/>
    </row>
    <row r="61" spans="1:18" x14ac:dyDescent="0.25">
      <c r="A61" s="6"/>
      <c r="B61" s="157"/>
      <c r="C61" s="89"/>
      <c r="D61" s="85"/>
      <c r="E61" s="89"/>
      <c r="F61" s="43" t="s">
        <v>41</v>
      </c>
      <c r="G61" s="28">
        <f>SUM(H61:N61)</f>
        <v>20000</v>
      </c>
      <c r="H61" s="40">
        <v>0</v>
      </c>
      <c r="I61" s="40">
        <v>0</v>
      </c>
      <c r="J61" s="40">
        <v>0</v>
      </c>
      <c r="K61" s="40">
        <v>0</v>
      </c>
      <c r="L61" s="40">
        <v>10000</v>
      </c>
      <c r="M61" s="40">
        <v>10000</v>
      </c>
      <c r="N61" s="62">
        <v>0</v>
      </c>
      <c r="O61" s="41"/>
      <c r="P61" s="4"/>
      <c r="Q61" s="4"/>
      <c r="R61" s="3"/>
    </row>
    <row r="62" spans="1:18" ht="46.5" customHeight="1" x14ac:dyDescent="0.25">
      <c r="A62" s="6"/>
      <c r="B62" s="157" t="s">
        <v>91</v>
      </c>
      <c r="C62" s="84" t="s">
        <v>49</v>
      </c>
      <c r="D62" s="84" t="s">
        <v>107</v>
      </c>
      <c r="E62" s="105" t="s">
        <v>38</v>
      </c>
      <c r="F62" s="43" t="s">
        <v>3</v>
      </c>
      <c r="G62" s="57">
        <f>G63</f>
        <v>4000</v>
      </c>
      <c r="H62" s="57">
        <f t="shared" ref="H62:N62" si="19">H63</f>
        <v>0</v>
      </c>
      <c r="I62" s="57">
        <f t="shared" si="19"/>
        <v>0</v>
      </c>
      <c r="J62" s="57">
        <f t="shared" si="19"/>
        <v>2000</v>
      </c>
      <c r="K62" s="57">
        <f t="shared" si="19"/>
        <v>2000</v>
      </c>
      <c r="L62" s="57">
        <f t="shared" si="19"/>
        <v>0</v>
      </c>
      <c r="M62" s="57">
        <f t="shared" si="19"/>
        <v>0</v>
      </c>
      <c r="N62" s="57">
        <f t="shared" si="19"/>
        <v>0</v>
      </c>
      <c r="O62" s="41"/>
      <c r="P62" s="4"/>
      <c r="Q62" s="4"/>
      <c r="R62" s="3"/>
    </row>
    <row r="63" spans="1:18" x14ac:dyDescent="0.25">
      <c r="A63" s="6"/>
      <c r="B63" s="157"/>
      <c r="C63" s="85"/>
      <c r="D63" s="85"/>
      <c r="E63" s="107"/>
      <c r="F63" s="43" t="s">
        <v>41</v>
      </c>
      <c r="G63" s="28">
        <f>SUM(H63:N63)</f>
        <v>4000</v>
      </c>
      <c r="H63" s="40">
        <v>0</v>
      </c>
      <c r="I63" s="40">
        <v>0</v>
      </c>
      <c r="J63" s="40">
        <v>2000</v>
      </c>
      <c r="K63" s="40">
        <v>2000</v>
      </c>
      <c r="L63" s="40">
        <v>0</v>
      </c>
      <c r="M63" s="40">
        <v>0</v>
      </c>
      <c r="N63" s="62">
        <v>0</v>
      </c>
      <c r="O63" s="41"/>
      <c r="P63" s="4"/>
      <c r="Q63" s="4"/>
      <c r="R63" s="3"/>
    </row>
    <row r="64" spans="1:18" ht="51" customHeight="1" x14ac:dyDescent="0.25">
      <c r="A64" s="6"/>
      <c r="B64" s="158" t="s">
        <v>92</v>
      </c>
      <c r="C64" s="84" t="s">
        <v>50</v>
      </c>
      <c r="D64" s="86" t="s">
        <v>54</v>
      </c>
      <c r="E64" s="86" t="s">
        <v>54</v>
      </c>
      <c r="F64" s="43" t="s">
        <v>3</v>
      </c>
      <c r="G64" s="57">
        <f>G65</f>
        <v>13808.4</v>
      </c>
      <c r="H64" s="57">
        <f t="shared" ref="H64:N64" si="20">H65</f>
        <v>0</v>
      </c>
      <c r="I64" s="57">
        <f t="shared" si="20"/>
        <v>2301.4</v>
      </c>
      <c r="J64" s="57">
        <f t="shared" si="20"/>
        <v>2301.4</v>
      </c>
      <c r="K64" s="57">
        <f t="shared" si="20"/>
        <v>2301.4</v>
      </c>
      <c r="L64" s="57">
        <f t="shared" si="20"/>
        <v>2301.4</v>
      </c>
      <c r="M64" s="57">
        <f t="shared" si="20"/>
        <v>2301.4</v>
      </c>
      <c r="N64" s="57">
        <f t="shared" si="20"/>
        <v>2301.4</v>
      </c>
      <c r="O64" s="41"/>
      <c r="P64" s="4"/>
      <c r="Q64" s="4"/>
      <c r="R64" s="3"/>
    </row>
    <row r="65" spans="1:18" ht="30" x14ac:dyDescent="0.25">
      <c r="A65" s="6"/>
      <c r="B65" s="159"/>
      <c r="C65" s="85"/>
      <c r="D65" s="87"/>
      <c r="E65" s="87"/>
      <c r="F65" s="43" t="s">
        <v>67</v>
      </c>
      <c r="G65" s="28">
        <f>SUM(H65:N65)</f>
        <v>13808.4</v>
      </c>
      <c r="H65" s="40">
        <v>0</v>
      </c>
      <c r="I65" s="40">
        <v>2301.4</v>
      </c>
      <c r="J65" s="40">
        <v>2301.4</v>
      </c>
      <c r="K65" s="40">
        <v>2301.4</v>
      </c>
      <c r="L65" s="40">
        <v>2301.4</v>
      </c>
      <c r="M65" s="40">
        <v>2301.4</v>
      </c>
      <c r="N65" s="62">
        <v>2301.4</v>
      </c>
      <c r="O65" s="41"/>
      <c r="P65" s="4"/>
      <c r="Q65" s="4"/>
      <c r="R65" s="3"/>
    </row>
    <row r="66" spans="1:18" ht="56.25" customHeight="1" x14ac:dyDescent="0.25">
      <c r="A66" s="6"/>
      <c r="B66" s="157" t="s">
        <v>93</v>
      </c>
      <c r="C66" s="89" t="s">
        <v>51</v>
      </c>
      <c r="D66" s="89" t="s">
        <v>52</v>
      </c>
      <c r="E66" s="89" t="s">
        <v>52</v>
      </c>
      <c r="F66" s="43" t="s">
        <v>3</v>
      </c>
      <c r="G66" s="57">
        <f>G67</f>
        <v>562.79999999999995</v>
      </c>
      <c r="H66" s="57">
        <f t="shared" ref="H66:N66" si="21">H67</f>
        <v>0</v>
      </c>
      <c r="I66" s="57">
        <f t="shared" si="21"/>
        <v>93.8</v>
      </c>
      <c r="J66" s="57">
        <f t="shared" si="21"/>
        <v>93.8</v>
      </c>
      <c r="K66" s="57">
        <f t="shared" si="21"/>
        <v>93.8</v>
      </c>
      <c r="L66" s="57">
        <f t="shared" si="21"/>
        <v>93.8</v>
      </c>
      <c r="M66" s="57">
        <f t="shared" si="21"/>
        <v>93.8</v>
      </c>
      <c r="N66" s="57">
        <f t="shared" si="21"/>
        <v>93.8</v>
      </c>
      <c r="O66" s="41"/>
      <c r="P66" s="4"/>
      <c r="Q66" s="4"/>
      <c r="R66" s="3"/>
    </row>
    <row r="67" spans="1:18" ht="48.75" customHeight="1" x14ac:dyDescent="0.25">
      <c r="A67" s="6"/>
      <c r="B67" s="157"/>
      <c r="C67" s="89"/>
      <c r="D67" s="89"/>
      <c r="E67" s="89"/>
      <c r="F67" s="43" t="s">
        <v>67</v>
      </c>
      <c r="G67" s="28">
        <f>SUM(H67:N67)</f>
        <v>562.79999999999995</v>
      </c>
      <c r="H67" s="40">
        <v>0</v>
      </c>
      <c r="I67" s="40">
        <v>93.8</v>
      </c>
      <c r="J67" s="40">
        <v>93.8</v>
      </c>
      <c r="K67" s="40">
        <v>93.8</v>
      </c>
      <c r="L67" s="40">
        <v>93.8</v>
      </c>
      <c r="M67" s="40">
        <v>93.8</v>
      </c>
      <c r="N67" s="40">
        <v>93.8</v>
      </c>
      <c r="O67" s="41"/>
      <c r="P67" s="4"/>
      <c r="Q67" s="4"/>
      <c r="R67" s="3"/>
    </row>
    <row r="68" spans="1:18" x14ac:dyDescent="0.25">
      <c r="A68" s="6"/>
      <c r="B68" s="158" t="s">
        <v>94</v>
      </c>
      <c r="C68" s="84" t="s">
        <v>53</v>
      </c>
      <c r="D68" s="84" t="s">
        <v>54</v>
      </c>
      <c r="E68" s="84" t="s">
        <v>54</v>
      </c>
      <c r="F68" s="43" t="s">
        <v>3</v>
      </c>
      <c r="G68" s="57">
        <f>G69</f>
        <v>749</v>
      </c>
      <c r="H68" s="57">
        <f t="shared" ref="H68:N68" si="22">H69</f>
        <v>0</v>
      </c>
      <c r="I68" s="57">
        <f t="shared" si="22"/>
        <v>321</v>
      </c>
      <c r="J68" s="57">
        <f t="shared" si="22"/>
        <v>294</v>
      </c>
      <c r="K68" s="57">
        <f t="shared" si="22"/>
        <v>134</v>
      </c>
      <c r="L68" s="57">
        <f t="shared" si="22"/>
        <v>0</v>
      </c>
      <c r="M68" s="57">
        <f t="shared" si="22"/>
        <v>0</v>
      </c>
      <c r="N68" s="57">
        <f t="shared" si="22"/>
        <v>0</v>
      </c>
      <c r="O68" s="41"/>
      <c r="P68" s="4"/>
      <c r="Q68" s="4"/>
      <c r="R68" s="3"/>
    </row>
    <row r="69" spans="1:18" ht="39" customHeight="1" x14ac:dyDescent="0.25">
      <c r="A69" s="6"/>
      <c r="B69" s="159"/>
      <c r="C69" s="85"/>
      <c r="D69" s="85"/>
      <c r="E69" s="85"/>
      <c r="F69" s="43" t="s">
        <v>67</v>
      </c>
      <c r="G69" s="28">
        <f>SUM(H69:N69)</f>
        <v>749</v>
      </c>
      <c r="H69" s="40">
        <v>0</v>
      </c>
      <c r="I69" s="40">
        <v>321</v>
      </c>
      <c r="J69" s="40">
        <v>294</v>
      </c>
      <c r="K69" s="40">
        <v>134</v>
      </c>
      <c r="L69" s="40">
        <v>0</v>
      </c>
      <c r="M69" s="40">
        <v>0</v>
      </c>
      <c r="N69" s="62">
        <v>0</v>
      </c>
      <c r="O69" s="41"/>
      <c r="P69" s="4"/>
      <c r="Q69" s="4"/>
      <c r="R69" s="3"/>
    </row>
    <row r="70" spans="1:18" x14ac:dyDescent="0.25">
      <c r="A70" s="6"/>
      <c r="B70" s="157" t="s">
        <v>95</v>
      </c>
      <c r="C70" s="89" t="s">
        <v>55</v>
      </c>
      <c r="D70" s="89" t="s">
        <v>56</v>
      </c>
      <c r="E70" s="89" t="s">
        <v>56</v>
      </c>
      <c r="F70" s="43" t="s">
        <v>3</v>
      </c>
      <c r="G70" s="57">
        <f>G71</f>
        <v>1380.4</v>
      </c>
      <c r="H70" s="57">
        <f t="shared" ref="H70:M70" si="23">H71</f>
        <v>0</v>
      </c>
      <c r="I70" s="57">
        <f t="shared" si="23"/>
        <v>459</v>
      </c>
      <c r="J70" s="57">
        <f t="shared" si="23"/>
        <v>297.5</v>
      </c>
      <c r="K70" s="57">
        <f t="shared" si="23"/>
        <v>238.5</v>
      </c>
      <c r="L70" s="57">
        <f t="shared" si="23"/>
        <v>205.4</v>
      </c>
      <c r="M70" s="57">
        <f t="shared" si="23"/>
        <v>148</v>
      </c>
      <c r="N70" s="57">
        <f>N71</f>
        <v>32</v>
      </c>
      <c r="O70" s="41"/>
      <c r="P70" s="4"/>
      <c r="Q70" s="4"/>
      <c r="R70" s="3"/>
    </row>
    <row r="71" spans="1:18" ht="45.75" customHeight="1" x14ac:dyDescent="0.25">
      <c r="A71" s="6"/>
      <c r="B71" s="157"/>
      <c r="C71" s="89"/>
      <c r="D71" s="89"/>
      <c r="E71" s="89"/>
      <c r="F71" s="43" t="s">
        <v>67</v>
      </c>
      <c r="G71" s="28">
        <f>SUM(H71:N71)</f>
        <v>1380.4</v>
      </c>
      <c r="H71" s="40">
        <v>0</v>
      </c>
      <c r="I71" s="40">
        <v>459</v>
      </c>
      <c r="J71" s="40">
        <v>297.5</v>
      </c>
      <c r="K71" s="40">
        <v>238.5</v>
      </c>
      <c r="L71" s="40">
        <v>205.4</v>
      </c>
      <c r="M71" s="40">
        <v>148</v>
      </c>
      <c r="N71" s="62">
        <v>32</v>
      </c>
      <c r="O71" s="41"/>
      <c r="P71" s="4"/>
      <c r="Q71" s="4"/>
      <c r="R71" s="3"/>
    </row>
    <row r="72" spans="1:18" ht="32.25" customHeight="1" x14ac:dyDescent="0.25">
      <c r="A72" s="6"/>
      <c r="B72" s="157" t="s">
        <v>96</v>
      </c>
      <c r="C72" s="89" t="s">
        <v>57</v>
      </c>
      <c r="D72" s="89" t="s">
        <v>58</v>
      </c>
      <c r="E72" s="89" t="s">
        <v>58</v>
      </c>
      <c r="F72" s="43" t="s">
        <v>3</v>
      </c>
      <c r="G72" s="57">
        <f>G73</f>
        <v>1133</v>
      </c>
      <c r="H72" s="57">
        <f t="shared" ref="H72:N72" si="24">H73</f>
        <v>154</v>
      </c>
      <c r="I72" s="57">
        <f t="shared" si="24"/>
        <v>154</v>
      </c>
      <c r="J72" s="57">
        <f t="shared" si="24"/>
        <v>165</v>
      </c>
      <c r="K72" s="57">
        <f t="shared" si="24"/>
        <v>165</v>
      </c>
      <c r="L72" s="57">
        <f t="shared" si="24"/>
        <v>165</v>
      </c>
      <c r="M72" s="57">
        <f t="shared" si="24"/>
        <v>165</v>
      </c>
      <c r="N72" s="57">
        <f t="shared" si="24"/>
        <v>165</v>
      </c>
      <c r="O72" s="41"/>
      <c r="P72" s="4"/>
      <c r="Q72" s="4"/>
      <c r="R72" s="3"/>
    </row>
    <row r="73" spans="1:18" ht="36.75" customHeight="1" x14ac:dyDescent="0.25">
      <c r="A73" s="6"/>
      <c r="B73" s="157"/>
      <c r="C73" s="89"/>
      <c r="D73" s="89"/>
      <c r="E73" s="89"/>
      <c r="F73" s="43" t="s">
        <v>67</v>
      </c>
      <c r="G73" s="28">
        <f>SUM(H73:N73)</f>
        <v>1133</v>
      </c>
      <c r="H73" s="40">
        <v>154</v>
      </c>
      <c r="I73" s="40">
        <v>154</v>
      </c>
      <c r="J73" s="40">
        <v>165</v>
      </c>
      <c r="K73" s="40">
        <v>165</v>
      </c>
      <c r="L73" s="40">
        <v>165</v>
      </c>
      <c r="M73" s="40">
        <v>165</v>
      </c>
      <c r="N73" s="62">
        <v>165</v>
      </c>
      <c r="O73" s="41"/>
      <c r="P73" s="4"/>
      <c r="Q73" s="4"/>
      <c r="R73" s="3"/>
    </row>
    <row r="74" spans="1:18" ht="46.5" customHeight="1" x14ac:dyDescent="0.25">
      <c r="A74" s="6"/>
      <c r="B74" s="157" t="s">
        <v>97</v>
      </c>
      <c r="C74" s="89" t="s">
        <v>59</v>
      </c>
      <c r="D74" s="89" t="s">
        <v>58</v>
      </c>
      <c r="E74" s="89" t="s">
        <v>58</v>
      </c>
      <c r="F74" s="43" t="s">
        <v>3</v>
      </c>
      <c r="G74" s="57">
        <f>G75</f>
        <v>1400</v>
      </c>
      <c r="H74" s="57">
        <f t="shared" ref="H74:N74" si="25">H75</f>
        <v>200</v>
      </c>
      <c r="I74" s="57">
        <f t="shared" si="25"/>
        <v>200</v>
      </c>
      <c r="J74" s="57">
        <f t="shared" si="25"/>
        <v>200</v>
      </c>
      <c r="K74" s="57">
        <f t="shared" si="25"/>
        <v>200</v>
      </c>
      <c r="L74" s="57">
        <f t="shared" si="25"/>
        <v>200</v>
      </c>
      <c r="M74" s="57">
        <f t="shared" si="25"/>
        <v>200</v>
      </c>
      <c r="N74" s="57">
        <f t="shared" si="25"/>
        <v>200</v>
      </c>
      <c r="O74" s="41"/>
      <c r="P74" s="4"/>
      <c r="Q74" s="4"/>
      <c r="R74" s="3"/>
    </row>
    <row r="75" spans="1:18" ht="43.5" customHeight="1" x14ac:dyDescent="0.25">
      <c r="A75" s="6"/>
      <c r="B75" s="157"/>
      <c r="C75" s="89"/>
      <c r="D75" s="89"/>
      <c r="E75" s="89"/>
      <c r="F75" s="43" t="s">
        <v>67</v>
      </c>
      <c r="G75" s="28">
        <f>SUM(H75:N75)</f>
        <v>1400</v>
      </c>
      <c r="H75" s="40">
        <v>200</v>
      </c>
      <c r="I75" s="40">
        <v>200</v>
      </c>
      <c r="J75" s="40">
        <v>200</v>
      </c>
      <c r="K75" s="40">
        <v>200</v>
      </c>
      <c r="L75" s="40">
        <v>200</v>
      </c>
      <c r="M75" s="40">
        <v>200</v>
      </c>
      <c r="N75" s="40">
        <v>200</v>
      </c>
      <c r="O75" s="41"/>
      <c r="P75" s="4"/>
      <c r="Q75" s="4"/>
      <c r="R75" s="3"/>
    </row>
    <row r="76" spans="1:18" x14ac:dyDescent="0.25">
      <c r="A76" s="6"/>
      <c r="B76" s="157" t="s">
        <v>98</v>
      </c>
      <c r="C76" s="89" t="s">
        <v>60</v>
      </c>
      <c r="D76" s="89" t="s">
        <v>61</v>
      </c>
      <c r="E76" s="89" t="s">
        <v>61</v>
      </c>
      <c r="F76" s="43" t="s">
        <v>3</v>
      </c>
      <c r="G76" s="57">
        <f>G77</f>
        <v>4000</v>
      </c>
      <c r="H76" s="57">
        <f t="shared" ref="H76:N76" si="26">H77</f>
        <v>0</v>
      </c>
      <c r="I76" s="57">
        <f t="shared" si="26"/>
        <v>4000</v>
      </c>
      <c r="J76" s="57">
        <f t="shared" si="26"/>
        <v>0</v>
      </c>
      <c r="K76" s="57">
        <f t="shared" si="26"/>
        <v>0</v>
      </c>
      <c r="L76" s="57">
        <f t="shared" si="26"/>
        <v>0</v>
      </c>
      <c r="M76" s="57">
        <f t="shared" si="26"/>
        <v>0</v>
      </c>
      <c r="N76" s="57">
        <f t="shared" si="26"/>
        <v>0</v>
      </c>
      <c r="O76" s="41"/>
      <c r="P76" s="4"/>
      <c r="Q76" s="4"/>
      <c r="R76" s="3"/>
    </row>
    <row r="77" spans="1:18" ht="50.25" customHeight="1" x14ac:dyDescent="0.25">
      <c r="A77" s="6"/>
      <c r="B77" s="158"/>
      <c r="C77" s="84"/>
      <c r="D77" s="84"/>
      <c r="E77" s="84"/>
      <c r="F77" s="44" t="s">
        <v>67</v>
      </c>
      <c r="G77" s="28">
        <f>SUM(H77:N77)</f>
        <v>4000</v>
      </c>
      <c r="H77" s="40">
        <v>0</v>
      </c>
      <c r="I77" s="40">
        <v>4000</v>
      </c>
      <c r="J77" s="40">
        <v>0</v>
      </c>
      <c r="K77" s="40">
        <v>0</v>
      </c>
      <c r="L77" s="40">
        <v>0</v>
      </c>
      <c r="M77" s="40">
        <v>0</v>
      </c>
      <c r="N77" s="62">
        <v>0</v>
      </c>
      <c r="O77" s="41"/>
      <c r="P77" s="4"/>
      <c r="Q77" s="4"/>
      <c r="R77" s="3"/>
    </row>
    <row r="78" spans="1:18" ht="15" customHeight="1" x14ac:dyDescent="0.25">
      <c r="A78" s="6"/>
      <c r="B78" s="128" t="s">
        <v>99</v>
      </c>
      <c r="C78" s="105" t="s">
        <v>62</v>
      </c>
      <c r="D78" s="105" t="s">
        <v>63</v>
      </c>
      <c r="E78" s="105" t="s">
        <v>63</v>
      </c>
      <c r="F78" s="43" t="s">
        <v>3</v>
      </c>
      <c r="G78" s="57">
        <f>G79</f>
        <v>60000</v>
      </c>
      <c r="H78" s="57">
        <f t="shared" ref="H78:N78" si="27">H79</f>
        <v>0</v>
      </c>
      <c r="I78" s="57">
        <f t="shared" si="27"/>
        <v>10000</v>
      </c>
      <c r="J78" s="57">
        <f t="shared" si="27"/>
        <v>10000</v>
      </c>
      <c r="K78" s="57">
        <f t="shared" si="27"/>
        <v>10000</v>
      </c>
      <c r="L78" s="57">
        <f t="shared" si="27"/>
        <v>10000</v>
      </c>
      <c r="M78" s="57">
        <f t="shared" si="27"/>
        <v>10000</v>
      </c>
      <c r="N78" s="57">
        <f t="shared" si="27"/>
        <v>10000</v>
      </c>
      <c r="O78" s="41"/>
      <c r="P78" s="4"/>
      <c r="Q78" s="4"/>
      <c r="R78" s="3"/>
    </row>
    <row r="79" spans="1:18" ht="31.5" customHeight="1" x14ac:dyDescent="0.25">
      <c r="A79" s="6"/>
      <c r="B79" s="160"/>
      <c r="C79" s="106"/>
      <c r="D79" s="106"/>
      <c r="E79" s="106"/>
      <c r="F79" s="44" t="s">
        <v>67</v>
      </c>
      <c r="G79" s="28">
        <f>SUM(H79:N79)</f>
        <v>60000</v>
      </c>
      <c r="H79" s="40">
        <v>0</v>
      </c>
      <c r="I79" s="40">
        <v>10000</v>
      </c>
      <c r="J79" s="40">
        <v>10000</v>
      </c>
      <c r="K79" s="40">
        <v>10000</v>
      </c>
      <c r="L79" s="40">
        <v>10000</v>
      </c>
      <c r="M79" s="40">
        <v>10000</v>
      </c>
      <c r="N79" s="40">
        <v>10000</v>
      </c>
      <c r="O79" s="41"/>
      <c r="P79" s="4"/>
      <c r="Q79" s="4"/>
      <c r="R79" s="3"/>
    </row>
    <row r="80" spans="1:18" ht="55.5" customHeight="1" x14ac:dyDescent="0.25">
      <c r="A80" s="6"/>
      <c r="B80" s="128" t="s">
        <v>100</v>
      </c>
      <c r="C80" s="105" t="s">
        <v>64</v>
      </c>
      <c r="D80" s="105" t="s">
        <v>65</v>
      </c>
      <c r="E80" s="105" t="s">
        <v>65</v>
      </c>
      <c r="F80" s="43" t="s">
        <v>3</v>
      </c>
      <c r="G80" s="57">
        <f>G81</f>
        <v>679.6</v>
      </c>
      <c r="H80" s="57">
        <f t="shared" ref="H80:N80" si="28">H81</f>
        <v>0</v>
      </c>
      <c r="I80" s="57">
        <f t="shared" si="28"/>
        <v>379.6</v>
      </c>
      <c r="J80" s="57">
        <f t="shared" si="28"/>
        <v>100</v>
      </c>
      <c r="K80" s="57">
        <f t="shared" si="28"/>
        <v>50</v>
      </c>
      <c r="L80" s="57">
        <f t="shared" si="28"/>
        <v>50</v>
      </c>
      <c r="M80" s="57">
        <f t="shared" si="28"/>
        <v>50</v>
      </c>
      <c r="N80" s="57">
        <f t="shared" si="28"/>
        <v>50</v>
      </c>
      <c r="O80" s="41"/>
      <c r="P80" s="4"/>
      <c r="Q80" s="4"/>
      <c r="R80" s="3"/>
    </row>
    <row r="81" spans="1:18" ht="111.75" customHeight="1" x14ac:dyDescent="0.25">
      <c r="A81" s="6"/>
      <c r="B81" s="160"/>
      <c r="C81" s="106"/>
      <c r="D81" s="106"/>
      <c r="E81" s="106"/>
      <c r="F81" s="44" t="s">
        <v>67</v>
      </c>
      <c r="G81" s="28">
        <f>SUM(H81:N81)</f>
        <v>679.6</v>
      </c>
      <c r="H81" s="40">
        <v>0</v>
      </c>
      <c r="I81" s="40">
        <v>379.6</v>
      </c>
      <c r="J81" s="40">
        <v>100</v>
      </c>
      <c r="K81" s="40">
        <v>50</v>
      </c>
      <c r="L81" s="40">
        <v>50</v>
      </c>
      <c r="M81" s="40">
        <v>50</v>
      </c>
      <c r="N81" s="62">
        <v>50</v>
      </c>
      <c r="O81" s="41"/>
      <c r="P81" s="4"/>
      <c r="Q81" s="4"/>
      <c r="R81" s="3"/>
    </row>
    <row r="82" spans="1:18" ht="73.5" customHeight="1" x14ac:dyDescent="0.25">
      <c r="A82" s="6"/>
      <c r="B82" s="128" t="s">
        <v>101</v>
      </c>
      <c r="C82" s="105" t="s">
        <v>116</v>
      </c>
      <c r="D82" s="108" t="s">
        <v>104</v>
      </c>
      <c r="E82" s="108" t="s">
        <v>104</v>
      </c>
      <c r="F82" s="46" t="s">
        <v>3</v>
      </c>
      <c r="G82" s="57">
        <f>G83+G84</f>
        <v>2402</v>
      </c>
      <c r="H82" s="57">
        <f t="shared" ref="H82:N82" si="29">H83+H84</f>
        <v>0</v>
      </c>
      <c r="I82" s="57">
        <f t="shared" si="29"/>
        <v>470</v>
      </c>
      <c r="J82" s="57">
        <f t="shared" si="29"/>
        <v>390</v>
      </c>
      <c r="K82" s="57">
        <f t="shared" si="29"/>
        <v>421.5</v>
      </c>
      <c r="L82" s="57">
        <f t="shared" si="29"/>
        <v>320</v>
      </c>
      <c r="M82" s="57">
        <f t="shared" si="29"/>
        <v>470</v>
      </c>
      <c r="N82" s="57">
        <f t="shared" si="29"/>
        <v>330.5</v>
      </c>
      <c r="O82" s="41"/>
      <c r="P82" s="4"/>
      <c r="Q82" s="4"/>
      <c r="R82" s="3"/>
    </row>
    <row r="83" spans="1:18" ht="162.75" customHeight="1" x14ac:dyDescent="0.25">
      <c r="A83" s="6"/>
      <c r="B83" s="160"/>
      <c r="C83" s="106"/>
      <c r="D83" s="109"/>
      <c r="E83" s="109"/>
      <c r="F83" s="47" t="s">
        <v>41</v>
      </c>
      <c r="G83" s="28">
        <f>SUM(H83:N83)</f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62">
        <v>0</v>
      </c>
      <c r="O83" s="41"/>
      <c r="P83" s="4"/>
      <c r="Q83" s="4"/>
      <c r="R83" s="3"/>
    </row>
    <row r="84" spans="1:18" ht="36" customHeight="1" x14ac:dyDescent="0.25">
      <c r="A84" s="6"/>
      <c r="B84" s="129"/>
      <c r="C84" s="107"/>
      <c r="D84" s="110"/>
      <c r="E84" s="110"/>
      <c r="F84" s="44" t="s">
        <v>67</v>
      </c>
      <c r="G84" s="28">
        <f>SUM(H84:N84)</f>
        <v>2402</v>
      </c>
      <c r="H84" s="40">
        <v>0</v>
      </c>
      <c r="I84" s="40">
        <v>470</v>
      </c>
      <c r="J84" s="40">
        <v>390</v>
      </c>
      <c r="K84" s="40">
        <v>421.5</v>
      </c>
      <c r="L84" s="40">
        <v>320</v>
      </c>
      <c r="M84" s="40">
        <v>470</v>
      </c>
      <c r="N84" s="62">
        <v>330.5</v>
      </c>
      <c r="O84" s="41"/>
      <c r="P84" s="3"/>
      <c r="Q84" s="3"/>
      <c r="R84" s="3"/>
    </row>
    <row r="85" spans="1:18" ht="24.75" customHeight="1" x14ac:dyDescent="0.25">
      <c r="A85" s="6"/>
      <c r="B85" s="128" t="s">
        <v>102</v>
      </c>
      <c r="C85" s="105" t="s">
        <v>114</v>
      </c>
      <c r="D85" s="48"/>
      <c r="E85" s="108" t="s">
        <v>66</v>
      </c>
      <c r="F85" s="46" t="s">
        <v>3</v>
      </c>
      <c r="G85" s="57">
        <f>G86+G87</f>
        <v>1490</v>
      </c>
      <c r="H85" s="57">
        <f t="shared" ref="H85:N85" si="30">H86+H87</f>
        <v>0</v>
      </c>
      <c r="I85" s="57">
        <f t="shared" si="30"/>
        <v>195</v>
      </c>
      <c r="J85" s="57">
        <f t="shared" si="30"/>
        <v>195</v>
      </c>
      <c r="K85" s="57">
        <f t="shared" si="30"/>
        <v>200</v>
      </c>
      <c r="L85" s="57">
        <f t="shared" si="30"/>
        <v>300</v>
      </c>
      <c r="M85" s="57">
        <f t="shared" si="30"/>
        <v>300</v>
      </c>
      <c r="N85" s="57">
        <f t="shared" si="30"/>
        <v>300</v>
      </c>
      <c r="O85" s="41"/>
      <c r="P85" s="3"/>
      <c r="Q85" s="3"/>
      <c r="R85" s="3"/>
    </row>
    <row r="86" spans="1:18" ht="30" x14ac:dyDescent="0.25">
      <c r="A86" s="6"/>
      <c r="B86" s="160"/>
      <c r="C86" s="106"/>
      <c r="D86" s="45" t="s">
        <v>106</v>
      </c>
      <c r="E86" s="109"/>
      <c r="F86" s="47" t="s">
        <v>41</v>
      </c>
      <c r="G86" s="28">
        <f>SUM(H86:N86)</f>
        <v>300</v>
      </c>
      <c r="H86" s="40">
        <v>0</v>
      </c>
      <c r="I86" s="40">
        <v>0</v>
      </c>
      <c r="J86" s="40">
        <v>0</v>
      </c>
      <c r="K86" s="40">
        <v>0</v>
      </c>
      <c r="L86" s="40">
        <v>100</v>
      </c>
      <c r="M86" s="40">
        <v>100</v>
      </c>
      <c r="N86" s="62">
        <v>100</v>
      </c>
      <c r="O86" s="41"/>
      <c r="P86" s="3"/>
      <c r="Q86" s="3"/>
      <c r="R86" s="3"/>
    </row>
    <row r="87" spans="1:18" ht="225.75" customHeight="1" x14ac:dyDescent="0.25">
      <c r="A87" s="6"/>
      <c r="B87" s="160"/>
      <c r="C87" s="106"/>
      <c r="D87" s="34" t="s">
        <v>108</v>
      </c>
      <c r="E87" s="109"/>
      <c r="F87" s="49" t="s">
        <v>67</v>
      </c>
      <c r="G87" s="28">
        <f>SUM(H87:N87)</f>
        <v>1190</v>
      </c>
      <c r="H87" s="40">
        <v>0</v>
      </c>
      <c r="I87" s="40">
        <v>195</v>
      </c>
      <c r="J87" s="40">
        <v>195</v>
      </c>
      <c r="K87" s="40">
        <v>200</v>
      </c>
      <c r="L87" s="40">
        <v>200</v>
      </c>
      <c r="M87" s="40">
        <v>200</v>
      </c>
      <c r="N87" s="62">
        <v>200</v>
      </c>
      <c r="O87" s="41"/>
    </row>
    <row r="88" spans="1:18" ht="21" customHeight="1" x14ac:dyDescent="0.25">
      <c r="A88" s="6"/>
      <c r="B88" s="96" t="s">
        <v>71</v>
      </c>
      <c r="C88" s="97"/>
      <c r="D88" s="97"/>
      <c r="E88" s="97"/>
      <c r="F88" s="46" t="s">
        <v>3</v>
      </c>
      <c r="G88" s="40">
        <f>SUM(G56,G58,G60,G62,G64,G66,G68,G70,G72,G74,G76,G78,G80,G82,G85)</f>
        <v>476023.2</v>
      </c>
      <c r="H88" s="40">
        <f t="shared" ref="H88:N88" si="31">SUM(H56,H58,H60,H62,H64,H66,H68,H70,H72,H74,H76,H78,H80,H82,H85)</f>
        <v>854</v>
      </c>
      <c r="I88" s="40">
        <f t="shared" si="31"/>
        <v>18573.8</v>
      </c>
      <c r="J88" s="40">
        <f t="shared" si="31"/>
        <v>16036.7</v>
      </c>
      <c r="K88" s="40">
        <f t="shared" si="31"/>
        <v>15804.2</v>
      </c>
      <c r="L88" s="40">
        <f t="shared" si="31"/>
        <v>213455.59999999998</v>
      </c>
      <c r="M88" s="40">
        <f t="shared" si="31"/>
        <v>161996.19999999998</v>
      </c>
      <c r="N88" s="40">
        <f t="shared" si="31"/>
        <v>49302.700000000004</v>
      </c>
      <c r="O88" s="41"/>
    </row>
    <row r="89" spans="1:18" ht="32.25" customHeight="1" x14ac:dyDescent="0.25">
      <c r="A89" s="6"/>
      <c r="B89" s="98"/>
      <c r="C89" s="99"/>
      <c r="D89" s="99"/>
      <c r="E89" s="99"/>
      <c r="F89" s="26" t="s">
        <v>41</v>
      </c>
      <c r="G89" s="40">
        <f>SUM(G57,G59,G61,G63,G83,G86)</f>
        <v>388718</v>
      </c>
      <c r="H89" s="40">
        <f t="shared" ref="H89:N89" si="32">SUM(H57,H59,H61,H63,H83,H86)</f>
        <v>500</v>
      </c>
      <c r="I89" s="40">
        <f t="shared" si="32"/>
        <v>0</v>
      </c>
      <c r="J89" s="40">
        <f t="shared" si="32"/>
        <v>2000</v>
      </c>
      <c r="K89" s="40">
        <f t="shared" si="32"/>
        <v>2000</v>
      </c>
      <c r="L89" s="40">
        <f t="shared" si="32"/>
        <v>199920</v>
      </c>
      <c r="M89" s="40">
        <f t="shared" si="32"/>
        <v>148368</v>
      </c>
      <c r="N89" s="40">
        <f t="shared" si="32"/>
        <v>35930</v>
      </c>
      <c r="O89" s="41"/>
    </row>
    <row r="90" spans="1:18" ht="33" customHeight="1" x14ac:dyDescent="0.25">
      <c r="A90" s="6"/>
      <c r="B90" s="100"/>
      <c r="C90" s="101"/>
      <c r="D90" s="101"/>
      <c r="E90" s="101"/>
      <c r="F90" s="43" t="s">
        <v>67</v>
      </c>
      <c r="G90" s="40">
        <f>SUM(G65,G67,G69,G71,G73,G75,G77,G79,G81,G84,G87)</f>
        <v>87305.200000000012</v>
      </c>
      <c r="H90" s="40">
        <f t="shared" ref="H90:N90" si="33">SUM(H65,H67,H69,H71,H73,H75,H77,H79,H81,H84,H87)</f>
        <v>354</v>
      </c>
      <c r="I90" s="40">
        <f t="shared" si="33"/>
        <v>18573.8</v>
      </c>
      <c r="J90" s="40">
        <f t="shared" si="33"/>
        <v>14036.7</v>
      </c>
      <c r="K90" s="40">
        <f t="shared" si="33"/>
        <v>13804.2</v>
      </c>
      <c r="L90" s="40">
        <f t="shared" si="33"/>
        <v>13535.6</v>
      </c>
      <c r="M90" s="40">
        <f t="shared" si="33"/>
        <v>13628.2</v>
      </c>
      <c r="N90" s="40">
        <f t="shared" si="33"/>
        <v>13372.7</v>
      </c>
      <c r="O90" s="41"/>
    </row>
    <row r="91" spans="1:18" ht="72" customHeight="1" x14ac:dyDescent="0.25">
      <c r="A91" s="6"/>
      <c r="B91" s="102" t="s">
        <v>69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4"/>
      <c r="O91" s="41"/>
    </row>
    <row r="92" spans="1:18" ht="15" customHeight="1" x14ac:dyDescent="0.25">
      <c r="A92" s="6"/>
      <c r="B92" s="90" t="s">
        <v>68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2"/>
      <c r="O92" s="41"/>
    </row>
    <row r="93" spans="1:18" ht="60" customHeight="1" x14ac:dyDescent="0.25">
      <c r="A93" s="6"/>
      <c r="B93" s="93" t="s">
        <v>70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5"/>
      <c r="O93" s="41"/>
    </row>
    <row r="94" spans="1:18" x14ac:dyDescent="0.25">
      <c r="A94" s="6"/>
      <c r="B94" s="113" t="s">
        <v>72</v>
      </c>
      <c r="C94" s="89" t="s">
        <v>131</v>
      </c>
      <c r="D94" s="84" t="s">
        <v>107</v>
      </c>
      <c r="E94" s="89" t="s">
        <v>29</v>
      </c>
      <c r="F94" s="24" t="s">
        <v>3</v>
      </c>
      <c r="G94" s="57">
        <f>G95</f>
        <v>485000</v>
      </c>
      <c r="H94" s="57">
        <f t="shared" ref="H94:N94" si="34">H95</f>
        <v>0</v>
      </c>
      <c r="I94" s="57">
        <f t="shared" si="34"/>
        <v>0</v>
      </c>
      <c r="J94" s="57">
        <f t="shared" si="34"/>
        <v>0</v>
      </c>
      <c r="K94" s="57">
        <f t="shared" si="34"/>
        <v>0</v>
      </c>
      <c r="L94" s="57">
        <f t="shared" si="34"/>
        <v>10000</v>
      </c>
      <c r="M94" s="57">
        <f t="shared" si="34"/>
        <v>237500</v>
      </c>
      <c r="N94" s="57">
        <f t="shared" si="34"/>
        <v>237500</v>
      </c>
      <c r="O94" s="41"/>
    </row>
    <row r="95" spans="1:18" ht="55.5" customHeight="1" x14ac:dyDescent="0.25">
      <c r="A95" s="6"/>
      <c r="B95" s="113"/>
      <c r="C95" s="89"/>
      <c r="D95" s="85"/>
      <c r="E95" s="89"/>
      <c r="F95" s="24" t="s">
        <v>41</v>
      </c>
      <c r="G95" s="28">
        <f>SUM(H95:N95)</f>
        <v>485000</v>
      </c>
      <c r="H95" s="42">
        <v>0</v>
      </c>
      <c r="I95" s="42">
        <v>0</v>
      </c>
      <c r="J95" s="42">
        <v>0</v>
      </c>
      <c r="K95" s="42">
        <v>0</v>
      </c>
      <c r="L95" s="42">
        <v>10000</v>
      </c>
      <c r="M95" s="42">
        <v>237500</v>
      </c>
      <c r="N95" s="42">
        <v>237500</v>
      </c>
      <c r="O95" s="41"/>
    </row>
    <row r="96" spans="1:18" x14ac:dyDescent="0.25">
      <c r="A96" s="6"/>
      <c r="B96" s="113" t="s">
        <v>73</v>
      </c>
      <c r="C96" s="89" t="s">
        <v>132</v>
      </c>
      <c r="D96" s="84" t="s">
        <v>107</v>
      </c>
      <c r="E96" s="89" t="s">
        <v>29</v>
      </c>
      <c r="F96" s="24" t="s">
        <v>3</v>
      </c>
      <c r="G96" s="57">
        <f>G97</f>
        <v>210000</v>
      </c>
      <c r="H96" s="57">
        <f t="shared" ref="H96:N96" si="35">H97</f>
        <v>0</v>
      </c>
      <c r="I96" s="57">
        <f t="shared" si="35"/>
        <v>0</v>
      </c>
      <c r="J96" s="57">
        <f t="shared" si="35"/>
        <v>0</v>
      </c>
      <c r="K96" s="57">
        <f t="shared" si="35"/>
        <v>0</v>
      </c>
      <c r="L96" s="57">
        <f t="shared" si="35"/>
        <v>70000</v>
      </c>
      <c r="M96" s="57">
        <f t="shared" si="35"/>
        <v>70000</v>
      </c>
      <c r="N96" s="57">
        <f t="shared" si="35"/>
        <v>70000</v>
      </c>
      <c r="O96" s="41"/>
    </row>
    <row r="97" spans="1:15" ht="40.5" customHeight="1" x14ac:dyDescent="0.25">
      <c r="A97" s="6"/>
      <c r="B97" s="113"/>
      <c r="C97" s="89"/>
      <c r="D97" s="85"/>
      <c r="E97" s="89"/>
      <c r="F97" s="24" t="s">
        <v>41</v>
      </c>
      <c r="G97" s="28">
        <f>SUM(H97:N97)</f>
        <v>210000</v>
      </c>
      <c r="H97" s="40">
        <v>0</v>
      </c>
      <c r="I97" s="40">
        <v>0</v>
      </c>
      <c r="J97" s="40">
        <v>0</v>
      </c>
      <c r="K97" s="40">
        <v>0</v>
      </c>
      <c r="L97" s="40">
        <v>70000</v>
      </c>
      <c r="M97" s="40">
        <v>70000</v>
      </c>
      <c r="N97" s="40">
        <v>70000</v>
      </c>
      <c r="O97" s="41"/>
    </row>
    <row r="98" spans="1:15" ht="54.75" customHeight="1" x14ac:dyDescent="0.25">
      <c r="A98" s="6"/>
      <c r="B98" s="113" t="s">
        <v>74</v>
      </c>
      <c r="C98" s="89" t="s">
        <v>75</v>
      </c>
      <c r="D98" s="84" t="s">
        <v>106</v>
      </c>
      <c r="E98" s="89" t="s">
        <v>27</v>
      </c>
      <c r="F98" s="24" t="s">
        <v>3</v>
      </c>
      <c r="G98" s="57">
        <f>G99+G100</f>
        <v>4190</v>
      </c>
      <c r="H98" s="57">
        <f>H99+H100</f>
        <v>0</v>
      </c>
      <c r="I98" s="57">
        <f t="shared" ref="I98:N98" si="36">I99+I100</f>
        <v>4190</v>
      </c>
      <c r="J98" s="57">
        <f t="shared" si="36"/>
        <v>0</v>
      </c>
      <c r="K98" s="57">
        <f t="shared" si="36"/>
        <v>0</v>
      </c>
      <c r="L98" s="57">
        <f t="shared" si="36"/>
        <v>0</v>
      </c>
      <c r="M98" s="57">
        <f t="shared" si="36"/>
        <v>0</v>
      </c>
      <c r="N98" s="57">
        <f t="shared" si="36"/>
        <v>0</v>
      </c>
      <c r="O98" s="41"/>
    </row>
    <row r="99" spans="1:15" ht="45.75" customHeight="1" x14ac:dyDescent="0.25">
      <c r="A99" s="6"/>
      <c r="B99" s="113"/>
      <c r="C99" s="89"/>
      <c r="D99" s="144"/>
      <c r="E99" s="89"/>
      <c r="F99" s="43" t="s">
        <v>42</v>
      </c>
      <c r="G99" s="28">
        <f>SUM(H99:N99)</f>
        <v>2514</v>
      </c>
      <c r="H99" s="40">
        <v>0</v>
      </c>
      <c r="I99" s="40">
        <v>2514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1"/>
    </row>
    <row r="100" spans="1:15" ht="55.5" customHeight="1" x14ac:dyDescent="0.25">
      <c r="A100" s="6"/>
      <c r="B100" s="113"/>
      <c r="C100" s="89"/>
      <c r="D100" s="145"/>
      <c r="E100" s="89"/>
      <c r="F100" s="24" t="s">
        <v>41</v>
      </c>
      <c r="G100" s="28">
        <f>SUM(H100:N100)</f>
        <v>1676</v>
      </c>
      <c r="H100" s="40">
        <v>0</v>
      </c>
      <c r="I100" s="40">
        <v>1676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1"/>
    </row>
    <row r="101" spans="1:15" ht="15" customHeight="1" x14ac:dyDescent="0.25">
      <c r="A101" s="6"/>
      <c r="B101" s="111" t="s">
        <v>76</v>
      </c>
      <c r="C101" s="84" t="s">
        <v>77</v>
      </c>
      <c r="D101" s="84" t="s">
        <v>107</v>
      </c>
      <c r="E101" s="89" t="s">
        <v>29</v>
      </c>
      <c r="F101" s="24" t="s">
        <v>3</v>
      </c>
      <c r="G101" s="57">
        <f>G102</f>
        <v>90000</v>
      </c>
      <c r="H101" s="57">
        <f t="shared" ref="H101:N101" si="37">H102</f>
        <v>0</v>
      </c>
      <c r="I101" s="57">
        <f t="shared" si="37"/>
        <v>0</v>
      </c>
      <c r="J101" s="57">
        <f t="shared" si="37"/>
        <v>0</v>
      </c>
      <c r="K101" s="57">
        <f t="shared" si="37"/>
        <v>0</v>
      </c>
      <c r="L101" s="57">
        <f t="shared" si="37"/>
        <v>45000</v>
      </c>
      <c r="M101" s="57">
        <f t="shared" si="37"/>
        <v>45000</v>
      </c>
      <c r="N101" s="57">
        <f t="shared" si="37"/>
        <v>0</v>
      </c>
      <c r="O101" s="41"/>
    </row>
    <row r="102" spans="1:15" ht="59.25" customHeight="1" x14ac:dyDescent="0.25">
      <c r="A102" s="6"/>
      <c r="B102" s="112"/>
      <c r="C102" s="85"/>
      <c r="D102" s="85"/>
      <c r="E102" s="89"/>
      <c r="F102" s="24" t="s">
        <v>41</v>
      </c>
      <c r="G102" s="28">
        <f>SUM(H102:N102)</f>
        <v>90000</v>
      </c>
      <c r="H102" s="40">
        <v>0</v>
      </c>
      <c r="I102" s="40">
        <v>0</v>
      </c>
      <c r="J102" s="40">
        <v>0</v>
      </c>
      <c r="K102" s="40">
        <v>0</v>
      </c>
      <c r="L102" s="40">
        <v>45000</v>
      </c>
      <c r="M102" s="40">
        <v>45000</v>
      </c>
      <c r="N102" s="40">
        <v>0</v>
      </c>
      <c r="O102" s="41"/>
    </row>
    <row r="103" spans="1:15" x14ac:dyDescent="0.25">
      <c r="A103" s="6"/>
      <c r="B103" s="113" t="s">
        <v>78</v>
      </c>
      <c r="C103" s="89" t="s">
        <v>79</v>
      </c>
      <c r="D103" s="84" t="s">
        <v>107</v>
      </c>
      <c r="E103" s="89" t="s">
        <v>29</v>
      </c>
      <c r="F103" s="24" t="s">
        <v>3</v>
      </c>
      <c r="G103" s="57">
        <f>G104</f>
        <v>41000</v>
      </c>
      <c r="H103" s="57">
        <f t="shared" ref="H103:N103" si="38">H104</f>
        <v>0</v>
      </c>
      <c r="I103" s="57">
        <f t="shared" si="38"/>
        <v>0</v>
      </c>
      <c r="J103" s="57">
        <f t="shared" si="38"/>
        <v>0</v>
      </c>
      <c r="K103" s="57">
        <f t="shared" si="38"/>
        <v>0</v>
      </c>
      <c r="L103" s="57">
        <f t="shared" si="38"/>
        <v>11000</v>
      </c>
      <c r="M103" s="57">
        <f t="shared" si="38"/>
        <v>15000</v>
      </c>
      <c r="N103" s="57">
        <f t="shared" si="38"/>
        <v>15000</v>
      </c>
      <c r="O103" s="41"/>
    </row>
    <row r="104" spans="1:15" ht="36.75" customHeight="1" x14ac:dyDescent="0.25">
      <c r="A104" s="6"/>
      <c r="B104" s="113"/>
      <c r="C104" s="89"/>
      <c r="D104" s="85"/>
      <c r="E104" s="89"/>
      <c r="F104" s="31" t="s">
        <v>41</v>
      </c>
      <c r="G104" s="35">
        <f>SUM(H104:N104)</f>
        <v>41000</v>
      </c>
      <c r="H104" s="32">
        <v>0</v>
      </c>
      <c r="I104" s="32">
        <v>0</v>
      </c>
      <c r="J104" s="32">
        <v>0</v>
      </c>
      <c r="K104" s="40">
        <v>0</v>
      </c>
      <c r="L104" s="40">
        <v>11000</v>
      </c>
      <c r="M104" s="40">
        <v>15000</v>
      </c>
      <c r="N104" s="40">
        <v>15000</v>
      </c>
      <c r="O104" s="41"/>
    </row>
    <row r="105" spans="1:15" ht="16.5" customHeight="1" x14ac:dyDescent="0.25">
      <c r="A105" s="6"/>
      <c r="B105" s="111" t="s">
        <v>80</v>
      </c>
      <c r="C105" s="84" t="s">
        <v>128</v>
      </c>
      <c r="D105" s="84" t="s">
        <v>107</v>
      </c>
      <c r="E105" s="89" t="s">
        <v>29</v>
      </c>
      <c r="F105" s="37" t="s">
        <v>3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1"/>
    </row>
    <row r="106" spans="1:15" ht="36" customHeight="1" x14ac:dyDescent="0.25">
      <c r="A106" s="6"/>
      <c r="B106" s="112"/>
      <c r="C106" s="85"/>
      <c r="D106" s="85"/>
      <c r="E106" s="89"/>
      <c r="F106" s="37" t="s">
        <v>41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1"/>
    </row>
    <row r="107" spans="1:15" ht="46.5" customHeight="1" x14ac:dyDescent="0.25">
      <c r="A107" s="6"/>
      <c r="B107" s="113" t="s">
        <v>129</v>
      </c>
      <c r="C107" s="89" t="s">
        <v>81</v>
      </c>
      <c r="D107" s="84" t="s">
        <v>107</v>
      </c>
      <c r="E107" s="89" t="s">
        <v>29</v>
      </c>
      <c r="F107" s="63" t="s">
        <v>3</v>
      </c>
      <c r="G107" s="36">
        <f>G108</f>
        <v>7000</v>
      </c>
      <c r="H107" s="36">
        <f t="shared" ref="H107:N107" si="39">H108</f>
        <v>0</v>
      </c>
      <c r="I107" s="36">
        <f t="shared" si="39"/>
        <v>0</v>
      </c>
      <c r="J107" s="36">
        <f t="shared" si="39"/>
        <v>0</v>
      </c>
      <c r="K107" s="57">
        <f t="shared" si="39"/>
        <v>0</v>
      </c>
      <c r="L107" s="57">
        <f t="shared" si="39"/>
        <v>0</v>
      </c>
      <c r="M107" s="57">
        <f t="shared" si="39"/>
        <v>7000</v>
      </c>
      <c r="N107" s="57">
        <f t="shared" si="39"/>
        <v>0</v>
      </c>
      <c r="O107" s="41"/>
    </row>
    <row r="108" spans="1:15" ht="15" customHeight="1" x14ac:dyDescent="0.25">
      <c r="A108" s="6"/>
      <c r="B108" s="113"/>
      <c r="C108" s="89"/>
      <c r="D108" s="85"/>
      <c r="E108" s="89"/>
      <c r="F108" s="24" t="s">
        <v>41</v>
      </c>
      <c r="G108" s="28">
        <f>SUM(H108:N108)</f>
        <v>7000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7000</v>
      </c>
      <c r="N108" s="40">
        <v>0</v>
      </c>
      <c r="O108" s="41"/>
    </row>
    <row r="109" spans="1:15" ht="33" customHeight="1" x14ac:dyDescent="0.25">
      <c r="A109" s="6"/>
      <c r="B109" s="146" t="s">
        <v>82</v>
      </c>
      <c r="C109" s="147"/>
      <c r="D109" s="147"/>
      <c r="E109" s="148"/>
      <c r="F109" s="43" t="s">
        <v>3</v>
      </c>
      <c r="G109" s="40">
        <f>SUM(G94,G96,G98,G101,G103,G105,G107)</f>
        <v>837190</v>
      </c>
      <c r="H109" s="40">
        <f t="shared" ref="H109:N109" si="40">SUM(H94,H96,H98,H101,H103,H105,H107)</f>
        <v>0</v>
      </c>
      <c r="I109" s="40">
        <f t="shared" si="40"/>
        <v>4190</v>
      </c>
      <c r="J109" s="40">
        <f t="shared" si="40"/>
        <v>0</v>
      </c>
      <c r="K109" s="40">
        <f t="shared" si="40"/>
        <v>0</v>
      </c>
      <c r="L109" s="40">
        <f t="shared" si="40"/>
        <v>136000</v>
      </c>
      <c r="M109" s="40">
        <f t="shared" si="40"/>
        <v>374500</v>
      </c>
      <c r="N109" s="40">
        <f t="shared" si="40"/>
        <v>322500</v>
      </c>
      <c r="O109" s="41"/>
    </row>
    <row r="110" spans="1:15" ht="42" customHeight="1" x14ac:dyDescent="0.25">
      <c r="A110" s="6"/>
      <c r="B110" s="114"/>
      <c r="C110" s="149"/>
      <c r="D110" s="149"/>
      <c r="E110" s="150"/>
      <c r="F110" s="43" t="s">
        <v>42</v>
      </c>
      <c r="G110" s="40">
        <f>SUM(G99)</f>
        <v>2514</v>
      </c>
      <c r="H110" s="40">
        <f t="shared" ref="H110:N110" si="41">SUM(H99)</f>
        <v>0</v>
      </c>
      <c r="I110" s="40">
        <f t="shared" si="41"/>
        <v>2514</v>
      </c>
      <c r="J110" s="40">
        <f t="shared" si="41"/>
        <v>0</v>
      </c>
      <c r="K110" s="40">
        <f t="shared" si="41"/>
        <v>0</v>
      </c>
      <c r="L110" s="40">
        <f t="shared" si="41"/>
        <v>0</v>
      </c>
      <c r="M110" s="40">
        <f t="shared" si="41"/>
        <v>0</v>
      </c>
      <c r="N110" s="40">
        <f t="shared" si="41"/>
        <v>0</v>
      </c>
      <c r="O110" s="41"/>
    </row>
    <row r="111" spans="1:15" ht="48" customHeight="1" x14ac:dyDescent="0.25">
      <c r="A111" s="6"/>
      <c r="B111" s="151"/>
      <c r="C111" s="152"/>
      <c r="D111" s="152"/>
      <c r="E111" s="153"/>
      <c r="F111" s="43" t="s">
        <v>41</v>
      </c>
      <c r="G111" s="40">
        <f>SUM(G95,G97,G100,G102,G104,G106,G108)</f>
        <v>834676</v>
      </c>
      <c r="H111" s="40">
        <f t="shared" ref="H111:N111" si="42">SUM(H95,H97,H100,H102,H104,H106,H108)</f>
        <v>0</v>
      </c>
      <c r="I111" s="40">
        <f t="shared" si="42"/>
        <v>1676</v>
      </c>
      <c r="J111" s="40">
        <f t="shared" si="42"/>
        <v>0</v>
      </c>
      <c r="K111" s="40">
        <f t="shared" si="42"/>
        <v>0</v>
      </c>
      <c r="L111" s="40">
        <f t="shared" si="42"/>
        <v>136000</v>
      </c>
      <c r="M111" s="40">
        <f t="shared" si="42"/>
        <v>374500</v>
      </c>
      <c r="N111" s="40">
        <f t="shared" si="42"/>
        <v>322500</v>
      </c>
      <c r="O111" s="41"/>
    </row>
    <row r="112" spans="1:15" ht="15" customHeight="1" x14ac:dyDescent="0.25">
      <c r="A112" s="6"/>
      <c r="B112" s="98" t="s">
        <v>111</v>
      </c>
      <c r="C112" s="99"/>
      <c r="D112" s="99"/>
      <c r="E112" s="99"/>
      <c r="F112" s="154"/>
      <c r="G112" s="154"/>
      <c r="H112" s="154"/>
      <c r="I112" s="154"/>
      <c r="J112" s="154"/>
      <c r="K112" s="154"/>
      <c r="L112" s="154"/>
      <c r="M112" s="154"/>
      <c r="N112" s="155"/>
      <c r="O112" s="41"/>
    </row>
    <row r="113" spans="1:15" ht="46.5" customHeight="1" x14ac:dyDescent="0.25">
      <c r="A113" s="6"/>
      <c r="B113" s="98"/>
      <c r="C113" s="99"/>
      <c r="D113" s="99"/>
      <c r="E113" s="99"/>
      <c r="F113" s="154"/>
      <c r="G113" s="154"/>
      <c r="H113" s="154"/>
      <c r="I113" s="154"/>
      <c r="J113" s="154"/>
      <c r="K113" s="154"/>
      <c r="L113" s="154"/>
      <c r="M113" s="154"/>
      <c r="N113" s="155"/>
      <c r="O113" s="41"/>
    </row>
    <row r="114" spans="1:15" x14ac:dyDescent="0.25">
      <c r="A114" s="6"/>
      <c r="B114" s="113" t="s">
        <v>84</v>
      </c>
      <c r="C114" s="89" t="s">
        <v>85</v>
      </c>
      <c r="D114" s="84" t="s">
        <v>107</v>
      </c>
      <c r="E114" s="89" t="s">
        <v>29</v>
      </c>
      <c r="F114" s="24" t="s">
        <v>3</v>
      </c>
      <c r="G114" s="57">
        <f>G115</f>
        <v>3500</v>
      </c>
      <c r="H114" s="57">
        <f t="shared" ref="H114:N114" si="43">H115</f>
        <v>0</v>
      </c>
      <c r="I114" s="57">
        <f t="shared" si="43"/>
        <v>0</v>
      </c>
      <c r="J114" s="57">
        <f t="shared" si="43"/>
        <v>0</v>
      </c>
      <c r="K114" s="57">
        <f t="shared" si="43"/>
        <v>0</v>
      </c>
      <c r="L114" s="57">
        <f t="shared" si="43"/>
        <v>3500</v>
      </c>
      <c r="M114" s="57">
        <f t="shared" si="43"/>
        <v>0</v>
      </c>
      <c r="N114" s="57">
        <f t="shared" si="43"/>
        <v>0</v>
      </c>
      <c r="O114" s="41"/>
    </row>
    <row r="115" spans="1:15" x14ac:dyDescent="0.25">
      <c r="A115" s="6"/>
      <c r="B115" s="113"/>
      <c r="C115" s="89"/>
      <c r="D115" s="85"/>
      <c r="E115" s="89"/>
      <c r="F115" s="24" t="s">
        <v>41</v>
      </c>
      <c r="G115" s="28">
        <f>SUM(H115:N115)</f>
        <v>3500</v>
      </c>
      <c r="H115" s="40">
        <v>0</v>
      </c>
      <c r="I115" s="40">
        <v>0</v>
      </c>
      <c r="J115" s="40">
        <v>0</v>
      </c>
      <c r="K115" s="40">
        <v>0</v>
      </c>
      <c r="L115" s="40">
        <v>3500</v>
      </c>
      <c r="M115" s="40">
        <v>0</v>
      </c>
      <c r="N115" s="40">
        <v>0</v>
      </c>
      <c r="O115" s="41"/>
    </row>
    <row r="116" spans="1:15" ht="13.5" customHeight="1" x14ac:dyDescent="0.25">
      <c r="A116" s="6"/>
      <c r="B116" s="111" t="s">
        <v>86</v>
      </c>
      <c r="C116" s="84" t="s">
        <v>119</v>
      </c>
      <c r="D116" s="84" t="s">
        <v>107</v>
      </c>
      <c r="E116" s="89" t="s">
        <v>29</v>
      </c>
      <c r="F116" s="24" t="s">
        <v>3</v>
      </c>
      <c r="G116" s="57">
        <f>G117</f>
        <v>9978.6</v>
      </c>
      <c r="H116" s="57">
        <f t="shared" ref="H116:N116" si="44">H117</f>
        <v>9978.6</v>
      </c>
      <c r="I116" s="57">
        <f t="shared" si="44"/>
        <v>0</v>
      </c>
      <c r="J116" s="57">
        <f t="shared" si="44"/>
        <v>0</v>
      </c>
      <c r="K116" s="57">
        <f t="shared" si="44"/>
        <v>0</v>
      </c>
      <c r="L116" s="57">
        <f t="shared" si="44"/>
        <v>0</v>
      </c>
      <c r="M116" s="57">
        <f t="shared" si="44"/>
        <v>0</v>
      </c>
      <c r="N116" s="57">
        <f t="shared" si="44"/>
        <v>0</v>
      </c>
      <c r="O116" s="41"/>
    </row>
    <row r="117" spans="1:15" ht="39" customHeight="1" x14ac:dyDescent="0.25">
      <c r="A117" s="6"/>
      <c r="B117" s="112"/>
      <c r="C117" s="85"/>
      <c r="D117" s="85"/>
      <c r="E117" s="89"/>
      <c r="F117" s="24" t="s">
        <v>41</v>
      </c>
      <c r="G117" s="28">
        <f>SUM(H117:N117)</f>
        <v>9978.6</v>
      </c>
      <c r="H117" s="40">
        <v>9978.6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1"/>
    </row>
    <row r="118" spans="1:15" ht="39.75" customHeight="1" x14ac:dyDescent="0.25">
      <c r="A118" s="6"/>
      <c r="B118" s="113" t="s">
        <v>87</v>
      </c>
      <c r="C118" s="89" t="s">
        <v>117</v>
      </c>
      <c r="D118" s="84" t="s">
        <v>107</v>
      </c>
      <c r="E118" s="89" t="s">
        <v>29</v>
      </c>
      <c r="F118" s="24" t="s">
        <v>3</v>
      </c>
      <c r="G118" s="57">
        <f>G119</f>
        <v>746</v>
      </c>
      <c r="H118" s="57">
        <f t="shared" ref="H118:N118" si="45">H119</f>
        <v>746</v>
      </c>
      <c r="I118" s="57">
        <f t="shared" si="45"/>
        <v>0</v>
      </c>
      <c r="J118" s="57">
        <f t="shared" si="45"/>
        <v>0</v>
      </c>
      <c r="K118" s="57">
        <f t="shared" si="45"/>
        <v>0</v>
      </c>
      <c r="L118" s="57">
        <f t="shared" si="45"/>
        <v>0</v>
      </c>
      <c r="M118" s="57">
        <f t="shared" si="45"/>
        <v>0</v>
      </c>
      <c r="N118" s="57">
        <f t="shared" si="45"/>
        <v>0</v>
      </c>
      <c r="O118" s="41"/>
    </row>
    <row r="119" spans="1:15" ht="28.5" customHeight="1" x14ac:dyDescent="0.25">
      <c r="A119" s="6"/>
      <c r="B119" s="113"/>
      <c r="C119" s="89"/>
      <c r="D119" s="85"/>
      <c r="E119" s="89"/>
      <c r="F119" s="24" t="s">
        <v>41</v>
      </c>
      <c r="G119" s="28">
        <f>SUM(H119:N119)</f>
        <v>746</v>
      </c>
      <c r="H119" s="40">
        <v>746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1"/>
    </row>
    <row r="120" spans="1:15" ht="45" customHeight="1" x14ac:dyDescent="0.25">
      <c r="A120" s="6"/>
      <c r="B120" s="146" t="s">
        <v>83</v>
      </c>
      <c r="C120" s="147"/>
      <c r="D120" s="147"/>
      <c r="E120" s="148"/>
      <c r="F120" s="43" t="s">
        <v>3</v>
      </c>
      <c r="G120" s="40">
        <f>SUM(G114,G116,G118)</f>
        <v>14224.6</v>
      </c>
      <c r="H120" s="40">
        <f t="shared" ref="H120:N120" si="46">SUM(H114,H116,H118)</f>
        <v>10724.6</v>
      </c>
      <c r="I120" s="40">
        <f t="shared" si="46"/>
        <v>0</v>
      </c>
      <c r="J120" s="40">
        <f t="shared" si="46"/>
        <v>0</v>
      </c>
      <c r="K120" s="40">
        <f t="shared" si="46"/>
        <v>0</v>
      </c>
      <c r="L120" s="40">
        <f t="shared" si="46"/>
        <v>3500</v>
      </c>
      <c r="M120" s="40">
        <f t="shared" si="46"/>
        <v>0</v>
      </c>
      <c r="N120" s="40">
        <f t="shared" si="46"/>
        <v>0</v>
      </c>
      <c r="O120" s="41"/>
    </row>
    <row r="121" spans="1:15" x14ac:dyDescent="0.25">
      <c r="A121" s="6"/>
      <c r="B121" s="114"/>
      <c r="C121" s="149"/>
      <c r="D121" s="149"/>
      <c r="E121" s="150"/>
      <c r="F121" s="44" t="s">
        <v>41</v>
      </c>
      <c r="G121" s="28">
        <f>SUM(G115,G117,G119)</f>
        <v>14224.6</v>
      </c>
      <c r="H121" s="28">
        <f t="shared" ref="H121:N121" si="47">SUM(H115,H117,H119)</f>
        <v>10724.6</v>
      </c>
      <c r="I121" s="28">
        <f t="shared" si="47"/>
        <v>0</v>
      </c>
      <c r="J121" s="28">
        <f t="shared" si="47"/>
        <v>0</v>
      </c>
      <c r="K121" s="28">
        <f t="shared" si="47"/>
        <v>0</v>
      </c>
      <c r="L121" s="28">
        <f t="shared" si="47"/>
        <v>3500</v>
      </c>
      <c r="M121" s="28">
        <f t="shared" si="47"/>
        <v>0</v>
      </c>
      <c r="N121" s="28">
        <f t="shared" si="47"/>
        <v>0</v>
      </c>
      <c r="O121" s="41"/>
    </row>
    <row r="122" spans="1:15" ht="51.75" customHeight="1" x14ac:dyDescent="0.25">
      <c r="B122" s="89" t="s">
        <v>133</v>
      </c>
      <c r="C122" s="89"/>
      <c r="D122" s="89"/>
      <c r="E122" s="89"/>
      <c r="F122" s="43" t="s">
        <v>3</v>
      </c>
      <c r="G122" s="51">
        <f>SUM(G50,G88,G109,G120)</f>
        <v>1990410.47</v>
      </c>
      <c r="H122" s="51">
        <f t="shared" ref="H122:N122" si="48">SUM(H50,H88,H109,H120)</f>
        <v>120291.4</v>
      </c>
      <c r="I122" s="51">
        <f t="shared" si="48"/>
        <v>158550.47</v>
      </c>
      <c r="J122" s="51">
        <f t="shared" si="48"/>
        <v>79590.900000000009</v>
      </c>
      <c r="K122" s="51">
        <f t="shared" si="48"/>
        <v>77288.100000000006</v>
      </c>
      <c r="L122" s="51">
        <f t="shared" si="48"/>
        <v>483490.69999999995</v>
      </c>
      <c r="M122" s="51">
        <f t="shared" si="48"/>
        <v>637496.19999999995</v>
      </c>
      <c r="N122" s="51">
        <f t="shared" si="48"/>
        <v>433702.7</v>
      </c>
      <c r="O122" s="41"/>
    </row>
    <row r="123" spans="1:15" ht="45" x14ac:dyDescent="0.25">
      <c r="B123" s="89"/>
      <c r="C123" s="89"/>
      <c r="D123" s="89"/>
      <c r="E123" s="89"/>
      <c r="F123" s="43" t="s">
        <v>42</v>
      </c>
      <c r="G123" s="28">
        <f>SUM(G51,G110)</f>
        <v>201678.2</v>
      </c>
      <c r="H123" s="28">
        <f t="shared" ref="H123:N123" si="49">SUM(H51,H110)</f>
        <v>48473.5</v>
      </c>
      <c r="I123" s="83">
        <f>I51+I110</f>
        <v>118551.6</v>
      </c>
      <c r="J123" s="28">
        <f t="shared" si="49"/>
        <v>18664.2</v>
      </c>
      <c r="K123" s="28">
        <f t="shared" si="49"/>
        <v>15988.9</v>
      </c>
      <c r="L123" s="28">
        <f t="shared" si="49"/>
        <v>0</v>
      </c>
      <c r="M123" s="28">
        <f t="shared" si="49"/>
        <v>0</v>
      </c>
      <c r="N123" s="28">
        <f t="shared" si="49"/>
        <v>0</v>
      </c>
      <c r="O123" s="41"/>
    </row>
    <row r="124" spans="1:15" x14ac:dyDescent="0.25">
      <c r="B124" s="89"/>
      <c r="C124" s="89"/>
      <c r="D124" s="89"/>
      <c r="E124" s="89"/>
      <c r="F124" s="43" t="s">
        <v>41</v>
      </c>
      <c r="G124" s="28">
        <f>SUM(G52,G89,G111,G121)</f>
        <v>1701427.07</v>
      </c>
      <c r="H124" s="28">
        <f t="shared" ref="H124:N124" si="50">SUM(H52,H89,H111,H121)</f>
        <v>71463.899999999994</v>
      </c>
      <c r="I124" s="28">
        <f t="shared" si="50"/>
        <v>21425.070000000007</v>
      </c>
      <c r="J124" s="28">
        <f t="shared" si="50"/>
        <v>46890</v>
      </c>
      <c r="K124" s="28">
        <f t="shared" si="50"/>
        <v>47495</v>
      </c>
      <c r="L124" s="28">
        <f t="shared" si="50"/>
        <v>469955.1</v>
      </c>
      <c r="M124" s="28">
        <f t="shared" si="50"/>
        <v>623868</v>
      </c>
      <c r="N124" s="28">
        <f t="shared" si="50"/>
        <v>420330</v>
      </c>
      <c r="O124" s="41"/>
    </row>
    <row r="125" spans="1:15" ht="30" x14ac:dyDescent="0.25">
      <c r="B125" s="89"/>
      <c r="C125" s="89"/>
      <c r="D125" s="89"/>
      <c r="E125" s="89"/>
      <c r="F125" s="43" t="s">
        <v>103</v>
      </c>
      <c r="G125" s="28">
        <f>SUM(G90)</f>
        <v>87305.200000000012</v>
      </c>
      <c r="H125" s="28">
        <f t="shared" ref="H125:N125" si="51">SUM(H90)</f>
        <v>354</v>
      </c>
      <c r="I125" s="28">
        <f t="shared" si="51"/>
        <v>18573.8</v>
      </c>
      <c r="J125" s="28">
        <f t="shared" si="51"/>
        <v>14036.7</v>
      </c>
      <c r="K125" s="28">
        <f t="shared" si="51"/>
        <v>13804.2</v>
      </c>
      <c r="L125" s="28">
        <f t="shared" si="51"/>
        <v>13535.6</v>
      </c>
      <c r="M125" s="28">
        <f t="shared" si="51"/>
        <v>13628.2</v>
      </c>
      <c r="N125" s="65">
        <f t="shared" si="51"/>
        <v>13372.7</v>
      </c>
      <c r="O125" s="41"/>
    </row>
    <row r="126" spans="1:15" x14ac:dyDescent="0.25">
      <c r="B126" s="10"/>
      <c r="C126" s="11"/>
      <c r="D126" s="11"/>
      <c r="E126" s="12"/>
      <c r="F126" s="12"/>
      <c r="G126" s="20"/>
      <c r="N126" s="20"/>
      <c r="O126" s="64"/>
    </row>
    <row r="127" spans="1:15" x14ac:dyDescent="0.25">
      <c r="B127" s="10"/>
      <c r="C127" s="11"/>
      <c r="D127" s="11"/>
      <c r="E127" s="12"/>
      <c r="F127" s="12"/>
      <c r="G127" s="20"/>
      <c r="N127" s="20"/>
      <c r="O127" s="64"/>
    </row>
    <row r="128" spans="1:15" x14ac:dyDescent="0.25">
      <c r="B128" s="13"/>
      <c r="C128" s="14"/>
      <c r="D128" s="14"/>
      <c r="E128" s="15"/>
      <c r="F128" s="15"/>
      <c r="G128" s="20"/>
      <c r="N128" s="20"/>
      <c r="O128" s="64"/>
    </row>
    <row r="129" spans="2:7" x14ac:dyDescent="0.25">
      <c r="B129" s="13"/>
      <c r="C129" s="14"/>
      <c r="D129" s="14"/>
      <c r="E129" s="15"/>
      <c r="F129" s="15"/>
      <c r="G129" s="20"/>
    </row>
    <row r="130" spans="2:7" x14ac:dyDescent="0.25">
      <c r="B130" s="13"/>
      <c r="C130" s="14"/>
      <c r="D130" s="14"/>
      <c r="E130" s="15"/>
      <c r="F130" s="15"/>
      <c r="G130" s="20"/>
    </row>
    <row r="131" spans="2:7" x14ac:dyDescent="0.25">
      <c r="B131" s="13"/>
      <c r="C131" s="14"/>
      <c r="D131" s="14"/>
      <c r="E131" s="15"/>
      <c r="F131" s="15"/>
      <c r="G131" s="20"/>
    </row>
    <row r="132" spans="2:7" x14ac:dyDescent="0.25">
      <c r="B132" s="13"/>
      <c r="C132" s="14"/>
      <c r="D132" s="14"/>
      <c r="E132" s="15"/>
      <c r="F132" s="15"/>
      <c r="G132" s="20"/>
    </row>
    <row r="133" spans="2:7" x14ac:dyDescent="0.25">
      <c r="B133" s="13"/>
      <c r="C133" s="14"/>
      <c r="D133" s="14"/>
      <c r="E133" s="15"/>
      <c r="F133" s="15"/>
      <c r="G133" s="20"/>
    </row>
    <row r="134" spans="2:7" x14ac:dyDescent="0.25">
      <c r="B134" s="13"/>
      <c r="C134" s="14"/>
      <c r="D134" s="14"/>
      <c r="E134" s="15"/>
      <c r="F134" s="15"/>
      <c r="G134" s="20"/>
    </row>
    <row r="135" spans="2:7" x14ac:dyDescent="0.25">
      <c r="B135" s="13"/>
      <c r="C135" s="14"/>
      <c r="D135" s="14"/>
      <c r="E135" s="15"/>
      <c r="F135" s="15"/>
      <c r="G135" s="20"/>
    </row>
    <row r="136" spans="2:7" x14ac:dyDescent="0.25">
      <c r="B136" s="13"/>
      <c r="C136" s="14"/>
      <c r="D136" s="14"/>
      <c r="E136" s="15"/>
      <c r="F136" s="15"/>
      <c r="G136" s="20"/>
    </row>
    <row r="137" spans="2:7" x14ac:dyDescent="0.25">
      <c r="B137" s="13"/>
      <c r="C137" s="14"/>
      <c r="D137" s="14"/>
      <c r="E137" s="15"/>
      <c r="F137" s="15"/>
      <c r="G137" s="20"/>
    </row>
    <row r="138" spans="2:7" x14ac:dyDescent="0.25">
      <c r="B138" s="13"/>
      <c r="C138" s="14"/>
      <c r="D138" s="14"/>
      <c r="E138" s="15"/>
      <c r="F138" s="15"/>
      <c r="G138" s="20"/>
    </row>
    <row r="139" spans="2:7" x14ac:dyDescent="0.25">
      <c r="B139" s="13"/>
      <c r="C139" s="14"/>
      <c r="D139" s="14"/>
      <c r="E139" s="15"/>
      <c r="F139" s="15"/>
      <c r="G139" s="20"/>
    </row>
    <row r="140" spans="2:7" x14ac:dyDescent="0.25">
      <c r="B140" s="13"/>
      <c r="C140" s="14"/>
      <c r="D140" s="14"/>
      <c r="E140" s="15"/>
      <c r="F140" s="15"/>
      <c r="G140" s="20"/>
    </row>
    <row r="141" spans="2:7" x14ac:dyDescent="0.25">
      <c r="B141" s="13"/>
      <c r="C141" s="14"/>
      <c r="D141" s="14"/>
      <c r="E141" s="15"/>
      <c r="F141" s="15"/>
      <c r="G141" s="20"/>
    </row>
    <row r="142" spans="2:7" x14ac:dyDescent="0.25">
      <c r="B142" s="13"/>
      <c r="C142" s="14"/>
      <c r="D142" s="14"/>
      <c r="E142" s="15"/>
      <c r="F142" s="15"/>
      <c r="G142" s="20"/>
    </row>
    <row r="143" spans="2:7" x14ac:dyDescent="0.25">
      <c r="B143" s="13"/>
      <c r="C143" s="14"/>
      <c r="D143" s="14"/>
      <c r="E143" s="15"/>
      <c r="F143" s="15"/>
      <c r="G143" s="20"/>
    </row>
    <row r="144" spans="2:7" x14ac:dyDescent="0.25">
      <c r="B144" s="13"/>
      <c r="C144" s="14"/>
      <c r="D144" s="14"/>
      <c r="E144" s="15"/>
      <c r="F144" s="15"/>
      <c r="G144" s="20"/>
    </row>
    <row r="145" spans="2:7" x14ac:dyDescent="0.25">
      <c r="B145" s="13"/>
      <c r="C145" s="14"/>
      <c r="D145" s="14"/>
      <c r="E145" s="15"/>
      <c r="F145" s="15"/>
      <c r="G145" s="20"/>
    </row>
    <row r="146" spans="2:7" x14ac:dyDescent="0.25">
      <c r="B146" s="13"/>
      <c r="C146" s="14"/>
      <c r="D146" s="14"/>
      <c r="E146" s="15"/>
      <c r="F146" s="15"/>
      <c r="G146" s="20"/>
    </row>
    <row r="147" spans="2:7" x14ac:dyDescent="0.25">
      <c r="B147" s="13"/>
      <c r="C147" s="14"/>
      <c r="D147" s="14"/>
      <c r="E147" s="15"/>
      <c r="F147" s="15"/>
      <c r="G147" s="20"/>
    </row>
    <row r="148" spans="2:7" x14ac:dyDescent="0.25">
      <c r="B148" s="13"/>
      <c r="C148" s="14"/>
      <c r="D148" s="14"/>
      <c r="E148" s="15"/>
      <c r="F148" s="15"/>
      <c r="G148" s="20"/>
    </row>
    <row r="149" spans="2:7" x14ac:dyDescent="0.25">
      <c r="B149" s="13"/>
      <c r="C149" s="14"/>
      <c r="D149" s="14"/>
      <c r="E149" s="15"/>
      <c r="F149" s="15"/>
      <c r="G149" s="20"/>
    </row>
    <row r="150" spans="2:7" x14ac:dyDescent="0.25">
      <c r="B150" s="13"/>
      <c r="C150" s="14"/>
      <c r="D150" s="14"/>
      <c r="E150" s="15"/>
      <c r="F150" s="15"/>
      <c r="G150" s="20"/>
    </row>
    <row r="151" spans="2:7" x14ac:dyDescent="0.25">
      <c r="B151" s="13"/>
      <c r="C151" s="14"/>
      <c r="D151" s="14"/>
      <c r="E151" s="15"/>
      <c r="F151" s="15"/>
      <c r="G151" s="20"/>
    </row>
  </sheetData>
  <mergeCells count="199">
    <mergeCell ref="O47:O48"/>
    <mergeCell ref="B47:B49"/>
    <mergeCell ref="C47:C49"/>
    <mergeCell ref="D47:D49"/>
    <mergeCell ref="E47:E49"/>
    <mergeCell ref="B45:B46"/>
    <mergeCell ref="E45:E46"/>
    <mergeCell ref="C35:C36"/>
    <mergeCell ref="O55:O56"/>
    <mergeCell ref="B37:B40"/>
    <mergeCell ref="C37:C40"/>
    <mergeCell ref="D37:D40"/>
    <mergeCell ref="E37:E40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3:B44"/>
    <mergeCell ref="E43:E44"/>
    <mergeCell ref="C43:C44"/>
    <mergeCell ref="F1:N1"/>
    <mergeCell ref="B122:E125"/>
    <mergeCell ref="B120:E121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4"/>
    <mergeCell ref="B85:B87"/>
    <mergeCell ref="B116:B117"/>
    <mergeCell ref="C116:C117"/>
    <mergeCell ref="E116:E117"/>
    <mergeCell ref="B118:B119"/>
    <mergeCell ref="C118:C119"/>
    <mergeCell ref="E118:E119"/>
    <mergeCell ref="B109:E111"/>
    <mergeCell ref="B112:N113"/>
    <mergeCell ref="B114:B115"/>
    <mergeCell ref="C114:C115"/>
    <mergeCell ref="E114:E115"/>
    <mergeCell ref="B103:B104"/>
    <mergeCell ref="C103:C104"/>
    <mergeCell ref="E103:E104"/>
    <mergeCell ref="B107:B108"/>
    <mergeCell ref="C107:C108"/>
    <mergeCell ref="E107:E108"/>
    <mergeCell ref="D103:D104"/>
    <mergeCell ref="D107:D108"/>
    <mergeCell ref="D114:D115"/>
    <mergeCell ref="B105:B106"/>
    <mergeCell ref="C105:C106"/>
    <mergeCell ref="D105:D106"/>
    <mergeCell ref="E105:E106"/>
    <mergeCell ref="D116:D117"/>
    <mergeCell ref="D118:D119"/>
    <mergeCell ref="B101:B102"/>
    <mergeCell ref="C101:C102"/>
    <mergeCell ref="E101:E102"/>
    <mergeCell ref="B94:B95"/>
    <mergeCell ref="C94:C95"/>
    <mergeCell ref="E94:E95"/>
    <mergeCell ref="B96:B97"/>
    <mergeCell ref="C96:C97"/>
    <mergeCell ref="E96:E97"/>
    <mergeCell ref="D94:D95"/>
    <mergeCell ref="D96:D97"/>
    <mergeCell ref="D98:D100"/>
    <mergeCell ref="C80:C81"/>
    <mergeCell ref="E80:E81"/>
    <mergeCell ref="D76:D77"/>
    <mergeCell ref="D78:D79"/>
    <mergeCell ref="D80:D81"/>
    <mergeCell ref="D82:D84"/>
    <mergeCell ref="B98:B100"/>
    <mergeCell ref="C98:C100"/>
    <mergeCell ref="E98:E100"/>
    <mergeCell ref="E76:E77"/>
    <mergeCell ref="C76:C77"/>
    <mergeCell ref="C85:C87"/>
    <mergeCell ref="E85:E87"/>
    <mergeCell ref="C66:C67"/>
    <mergeCell ref="E66:E67"/>
    <mergeCell ref="C68:C69"/>
    <mergeCell ref="E68:E69"/>
    <mergeCell ref="D74:D75"/>
    <mergeCell ref="C70:C71"/>
    <mergeCell ref="E70:E71"/>
    <mergeCell ref="C78:C79"/>
    <mergeCell ref="E78:E79"/>
    <mergeCell ref="B2:N5"/>
    <mergeCell ref="B6:B8"/>
    <mergeCell ref="C6:C8"/>
    <mergeCell ref="E6:E8"/>
    <mergeCell ref="F6:F8"/>
    <mergeCell ref="G7:G8"/>
    <mergeCell ref="H7:N7"/>
    <mergeCell ref="G6:N6"/>
    <mergeCell ref="C22:C23"/>
    <mergeCell ref="E13:E14"/>
    <mergeCell ref="E15:E17"/>
    <mergeCell ref="E20:E21"/>
    <mergeCell ref="B22:B23"/>
    <mergeCell ref="E22:E23"/>
    <mergeCell ref="C13:C14"/>
    <mergeCell ref="C15:C17"/>
    <mergeCell ref="C20:C21"/>
    <mergeCell ref="B20:B21"/>
    <mergeCell ref="D6:D8"/>
    <mergeCell ref="D13:D14"/>
    <mergeCell ref="D15:D17"/>
    <mergeCell ref="D20:D21"/>
    <mergeCell ref="D22:D23"/>
    <mergeCell ref="B18:B19"/>
    <mergeCell ref="B10:N10"/>
    <mergeCell ref="B11:N11"/>
    <mergeCell ref="B12:N12"/>
    <mergeCell ref="C24:C25"/>
    <mergeCell ref="C26:C28"/>
    <mergeCell ref="C29:C30"/>
    <mergeCell ref="C31:C32"/>
    <mergeCell ref="C33:C34"/>
    <mergeCell ref="E35:E36"/>
    <mergeCell ref="B24:B25"/>
    <mergeCell ref="E24:E25"/>
    <mergeCell ref="B26:B28"/>
    <mergeCell ref="E26:E28"/>
    <mergeCell ref="B29:B30"/>
    <mergeCell ref="E29:E30"/>
    <mergeCell ref="E31:E32"/>
    <mergeCell ref="C18:C19"/>
    <mergeCell ref="E18:E19"/>
    <mergeCell ref="D18:D19"/>
    <mergeCell ref="B35:B36"/>
    <mergeCell ref="D29:D30"/>
    <mergeCell ref="D31:D32"/>
    <mergeCell ref="D33:D34"/>
    <mergeCell ref="D35:D36"/>
    <mergeCell ref="B13:B14"/>
    <mergeCell ref="B15:B17"/>
    <mergeCell ref="C58:C59"/>
    <mergeCell ref="E58:E59"/>
    <mergeCell ref="C60:C61"/>
    <mergeCell ref="E60:E61"/>
    <mergeCell ref="C62:C63"/>
    <mergeCell ref="E62:E63"/>
    <mergeCell ref="B50:E52"/>
    <mergeCell ref="B53:N53"/>
    <mergeCell ref="B54:N54"/>
    <mergeCell ref="B55:N55"/>
    <mergeCell ref="C56:C57"/>
    <mergeCell ref="E56:E57"/>
    <mergeCell ref="C45:C46"/>
    <mergeCell ref="B33:B34"/>
    <mergeCell ref="E33:E34"/>
    <mergeCell ref="B31:B32"/>
    <mergeCell ref="D24:D25"/>
    <mergeCell ref="D26:D28"/>
    <mergeCell ref="B41:B42"/>
    <mergeCell ref="C41:C42"/>
    <mergeCell ref="D41:D42"/>
    <mergeCell ref="E41:E42"/>
    <mergeCell ref="D62:D63"/>
    <mergeCell ref="D101:D102"/>
    <mergeCell ref="D64:D65"/>
    <mergeCell ref="D43:D44"/>
    <mergeCell ref="D45:D46"/>
    <mergeCell ref="D56:D57"/>
    <mergeCell ref="D58:D59"/>
    <mergeCell ref="D60:D61"/>
    <mergeCell ref="D66:D67"/>
    <mergeCell ref="D68:D69"/>
    <mergeCell ref="D70:D71"/>
    <mergeCell ref="D72:D73"/>
    <mergeCell ref="B92:N92"/>
    <mergeCell ref="B93:N93"/>
    <mergeCell ref="B88:E90"/>
    <mergeCell ref="B91:N91"/>
    <mergeCell ref="C82:C84"/>
    <mergeCell ref="E82:E84"/>
    <mergeCell ref="C72:C73"/>
    <mergeCell ref="E72:E73"/>
    <mergeCell ref="C74:C75"/>
    <mergeCell ref="E74:E75"/>
    <mergeCell ref="C64:C65"/>
    <mergeCell ref="E64:E65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6" orientation="landscape" r:id="rId1"/>
  <rowBreaks count="4" manualBreakCount="4">
    <brk id="32" max="14" man="1"/>
    <brk id="52" max="14" man="1"/>
    <brk id="90" max="14" man="1"/>
    <brk id="1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2016-01-27T09:05:47Z</dcterms:modified>
</cp:coreProperties>
</file>